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media/image15.bin" ContentType="image/unknown"/>
  <Override PartName="/xl/media/image16.bin" ContentType="image/unknown"/>
  <Override PartName="/xl/media/image17.bin" ContentType="image/unknown"/>
  <Override PartName="/xl/media/image18.bin" ContentType="image/unknown"/>
  <Override PartName="/xl/media/image19.bin" ContentType="image/unknown"/>
  <Override PartName="/xl/media/image20.bin" ContentType="image/unknown"/>
  <Override PartName="/xl/media/image21.bin" ContentType="image/unknown"/>
  <Override PartName="/xl/media/image22.bin" ContentType="image/unknown"/>
  <Override PartName="/xl/media/image25.bin" ContentType="image/unknown"/>
  <Override PartName="/xl/media/image26.bin" ContentType="image/unknown"/>
  <Override PartName="/xl/media/image27.bin" ContentType="image/unknown"/>
  <Override PartName="/xl/media/image28.bin" ContentType="image/unknown"/>
  <Override PartName="/xl/media/image29.bin" ContentType="image/unknown"/>
  <Override PartName="/xl/media/image30.bin" ContentType="image/unknown"/>
  <Override PartName="/xl/media/image31.bin" ContentType="image/unknown"/>
  <Override PartName="/xl/media/image32.bin" ContentType="image/unknown"/>
  <Override PartName="/xl/media/image33.bin" ContentType="image/unknown"/>
  <Override PartName="/xl/media/image34.bin" ContentType="image/unknown"/>
  <Override PartName="/xl/media/image35.bin" ContentType="image/unknown"/>
  <Override PartName="/xl/media/image36.bin" ContentType="image/unknown"/>
  <Override PartName="/xl/media/image37.bin" ContentType="image/unknown"/>
  <Override PartName="/xl/media/image38.bin" ContentType="image/unknown"/>
  <Override PartName="/xl/media/image39.bin" ContentType="image/unknown"/>
  <Override PartName="/xl/media/image40.bin" ContentType="image/unknown"/>
  <Override PartName="/xl/media/image41.bin" ContentType="image/unknown"/>
  <Override PartName="/xl/media/image42.bin" ContentType="image/unknown"/>
  <Override PartName="/xl/media/image43.bin" ContentType="image/unknown"/>
  <Override PartName="/xl/media/image44.bin" ContentType="image/unknown"/>
  <Override PartName="/xl/media/image45.bin" ContentType="image/unknown"/>
  <Override PartName="/xl/media/image46.bin" ContentType="image/unknown"/>
  <Override PartName="/xl/media/image47.bin" ContentType="image/unknown"/>
  <Override PartName="/xl/media/image48.bin" ContentType="image/unknown"/>
  <Override PartName="/xl/media/image49.bin" ContentType="image/unknown"/>
  <Override PartName="/xl/media/image50.bin" ContentType="image/unknown"/>
  <Override PartName="/xl/media/image51.bin" ContentType="image/unknown"/>
  <Override PartName="/xl/media/image52.bin" ContentType="image/unknown"/>
  <Override PartName="/xl/media/image53.bin" ContentType="image/unknown"/>
  <Override PartName="/xl/media/image54.bin" ContentType="image/unknown"/>
  <Override PartName="/xl/media/image55.bin" ContentType="image/unknown"/>
  <Override PartName="/xl/media/image56.bin" ContentType="image/unknown"/>
  <Override PartName="/xl/media/image57.bin" ContentType="image/unknown"/>
  <Override PartName="/xl/media/image58.bin" ContentType="image/unknown"/>
  <Override PartName="/xl/media/image59.bin" ContentType="image/unknown"/>
  <Override PartName="/xl/media/image60.bin" ContentType="image/unknown"/>
  <Override PartName="/xl/media/image61.bin" ContentType="image/unknown"/>
  <Override PartName="/xl/media/image62.bin" ContentType="image/unknown"/>
  <Override PartName="/xl/media/image63.bin" ContentType="image/unknown"/>
  <Override PartName="/xl/media/image64.bin" ContentType="image/unknown"/>
  <Override PartName="/xl/media/image65.bin" ContentType="image/unknown"/>
  <Override PartName="/xl/media/image66.bin" ContentType="image/unknown"/>
  <Override PartName="/xl/media/image67.bin" ContentType="image/unknown"/>
  <Override PartName="/xl/media/image68.bin" ContentType="image/unknown"/>
  <Override PartName="/xl/media/image69.bin" ContentType="image/unknown"/>
  <Override PartName="/xl/media/image70.bin" ContentType="image/unknown"/>
  <Override PartName="/xl/media/image71.bin" ContentType="image/unknown"/>
  <Override PartName="/xl/media/image72.bin" ContentType="image/unknown"/>
  <Override PartName="/xl/media/image73.bin" ContentType="image/unknown"/>
  <Override PartName="/xl/media/image74.bin" ContentType="image/unknown"/>
  <Override PartName="/xl/media/image75.bin" ContentType="image/unknown"/>
  <Override PartName="/xl/media/image76.bin" ContentType="image/unknown"/>
  <Override PartName="/xl/media/image77.bin" ContentType="image/unknown"/>
  <Override PartName="/xl/media/image78.bin" ContentType="image/unknown"/>
  <Override PartName="/xl/media/image79.bin" ContentType="image/unknown"/>
  <Override PartName="/xl/media/image80.bin" ContentType="image/unknown"/>
  <Override PartName="/xl/media/image81.bin" ContentType="image/unknown"/>
  <Override PartName="/xl/media/image82.bin" ContentType="image/unknown"/>
  <Override PartName="/xl/media/image83.bin" ContentType="image/unknown"/>
  <Override PartName="/xl/media/image84.bin" ContentType="image/unknown"/>
  <Override PartName="/xl/media/image85.bin" ContentType="image/unknown"/>
  <Override PartName="/xl/media/image86.bin" ContentType="image/unknown"/>
  <Override PartName="/xl/media/image87.bin" ContentType="image/unknown"/>
  <Override PartName="/xl/media/image88.bin" ContentType="image/unknown"/>
  <Override PartName="/xl/media/image89.bin" ContentType="image/unknown"/>
  <Override PartName="/xl/media/image90.bin" ContentType="image/unknown"/>
  <Override PartName="/xl/media/image91.bin" ContentType="image/unknown"/>
  <Override PartName="/xl/media/image92.bin" ContentType="image/unknown"/>
  <Override PartName="/xl/media/image93.bin" ContentType="image/unknown"/>
  <Override PartName="/xl/media/image94.bin" ContentType="image/unknown"/>
  <Override PartName="/xl/media/image95.bin" ContentType="image/unknown"/>
  <Override PartName="/xl/media/image96.bin" ContentType="image/unknown"/>
  <Override PartName="/xl/media/image97.bin" ContentType="image/unknown"/>
  <Override PartName="/xl/media/image98.bin" ContentType="image/unknown"/>
  <Override PartName="/xl/media/image99.bin" ContentType="image/unknown"/>
  <Override PartName="/xl/media/image100.bin" ContentType="image/unknown"/>
  <Override PartName="/xl/media/image101.bin" ContentType="image/unknown"/>
  <Override PartName="/xl/media/image102.bin" ContentType="image/unknown"/>
  <Override PartName="/xl/media/image103.bin" ContentType="image/unknown"/>
  <Override PartName="/xl/media/image104.bin" ContentType="image/unknown"/>
  <Override PartName="/xl/media/image105.bin" ContentType="image/unknown"/>
  <Override PartName="/xl/media/image106.bin" ContentType="image/unknown"/>
  <Override PartName="/xl/media/image107.bin" ContentType="image/unknown"/>
  <Override PartName="/xl/media/image108.bin" ContentType="image/unknown"/>
  <Override PartName="/xl/media/image109.bin" ContentType="image/unknown"/>
  <Override PartName="/xl/media/image110.bin" ContentType="image/unknown"/>
  <Override PartName="/xl/media/image111.bin" ContentType="image/unknown"/>
  <Override PartName="/xl/media/image112.bin" ContentType="image/unknown"/>
  <Override PartName="/xl/media/image113.bin" ContentType="image/unknown"/>
  <Override PartName="/xl/media/image114.bin" ContentType="image/unknown"/>
  <Override PartName="/xl/media/image115.bin" ContentType="image/unknown"/>
  <Override PartName="/xl/media/image116.bin" ContentType="image/unknown"/>
  <Override PartName="/xl/media/image117.bin" ContentType="image/unknown"/>
  <Override PartName="/xl/media/image118.bin" ContentType="image/unknown"/>
  <Override PartName="/xl/media/image119.bin" ContentType="image/unknown"/>
  <Override PartName="/xl/media/image120.bin" ContentType="image/unknown"/>
  <Override PartName="/xl/media/image121.bin" ContentType="image/unknown"/>
  <Override PartName="/xl/media/image122.bin" ContentType="image/unknown"/>
  <Override PartName="/xl/media/image123.bin" ContentType="image/unknown"/>
  <Override PartName="/xl/media/image124.bin" ContentType="image/unknown"/>
  <Override PartName="/xl/media/image125.bin" ContentType="image/unknown"/>
  <Override PartName="/xl/media/image126.bin" ContentType="image/unknown"/>
  <Override PartName="/xl/media/image127.bin" ContentType="image/unknown"/>
  <Override PartName="/xl/media/image128.bin" ContentType="image/unknown"/>
  <Override PartName="/xl/media/image129.bin" ContentType="image/unknown"/>
  <Override PartName="/xl/media/image130.bin" ContentType="image/unknown"/>
  <Override PartName="/xl/media/image131.bin" ContentType="image/unknown"/>
  <Override PartName="/xl/media/image132.bin" ContentType="image/unknown"/>
  <Override PartName="/xl/media/image133.bin" ContentType="image/unknown"/>
  <Override PartName="/xl/media/image134.bin" ContentType="image/unknown"/>
  <Override PartName="/xl/media/image135.bin" ContentType="image/unknown"/>
  <Override PartName="/xl/media/image136.bin" ContentType="image/unknown"/>
  <Override PartName="/xl/media/image137.bin" ContentType="image/unknown"/>
  <Override PartName="/xl/media/image138.bin" ContentType="image/unknown"/>
  <Override PartName="/xl/media/image139.bin" ContentType="image/unknown"/>
  <Override PartName="/xl/media/image140.bin" ContentType="image/unknown"/>
  <Override PartName="/xl/media/image141.bin" ContentType="image/unknown"/>
  <Override PartName="/xl/media/image142.bin" ContentType="image/unknown"/>
  <Override PartName="/xl/media/image143.bin" ContentType="image/unknown"/>
  <Override PartName="/xl/media/image144.bin" ContentType="image/unknown"/>
  <Override PartName="/xl/media/image145.bin" ContentType="image/unknown"/>
  <Override PartName="/xl/media/image146.bin" ContentType="image/unknown"/>
  <Override PartName="/xl/media/image147.bin" ContentType="image/unknown"/>
  <Override PartName="/xl/media/image148.bin" ContentType="image/unknown"/>
  <Override PartName="/xl/media/image149.bin" ContentType="image/unknown"/>
  <Override PartName="/xl/media/image150.bin" ContentType="image/unknown"/>
  <Override PartName="/xl/media/image151.bin" ContentType="image/unknown"/>
  <Override PartName="/xl/media/image152.bin" ContentType="image/unknown"/>
  <Override PartName="/xl/media/image153.bin" ContentType="image/unknown"/>
  <Override PartName="/xl/media/image154.bin" ContentType="image/unknown"/>
  <Override PartName="/xl/media/image155.bin" ContentType="image/unknown"/>
  <Override PartName="/xl/media/image156.bin" ContentType="image/unknown"/>
  <Override PartName="/xl/media/image157.bin" ContentType="image/unknown"/>
  <Override PartName="/xl/media/image158.bin" ContentType="image/unknown"/>
  <Override PartName="/xl/media/image159.bin" ContentType="image/unknown"/>
  <Override PartName="/xl/media/image160.bin" ContentType="image/unknown"/>
  <Override PartName="/xl/media/image161.bin" ContentType="image/unknown"/>
  <Override PartName="/xl/media/image162.bin" ContentType="image/unknown"/>
  <Override PartName="/xl/media/image163.bin" ContentType="image/unknown"/>
  <Override PartName="/xl/media/image164.bin" ContentType="image/unknown"/>
  <Override PartName="/xl/media/image165.bin" ContentType="image/unknown"/>
  <Override PartName="/xl/media/image166.bin" ContentType="image/unknown"/>
  <Override PartName="/xl/media/image167.bin" ContentType="image/unknown"/>
  <Override PartName="/xl/media/image168.bin" ContentType="image/unknown"/>
  <Override PartName="/xl/media/image169.bin" ContentType="image/unknown"/>
  <Override PartName="/xl/media/image170.bin" ContentType="image/unknown"/>
  <Override PartName="/xl/media/image171.bin" ContentType="image/unknown"/>
  <Override PartName="/xl/media/image172.bin" ContentType="image/unknown"/>
  <Override PartName="/xl/media/image173.bin" ContentType="image/unknown"/>
  <Override PartName="/xl/media/image174.bin" ContentType="image/unknown"/>
  <Override PartName="/xl/media/image175.bin" ContentType="image/unknown"/>
  <Override PartName="/xl/media/image176.bin" ContentType="image/unknown"/>
  <Override PartName="/xl/media/image177.bin" ContentType="image/unknown"/>
  <Override PartName="/xl/media/image178.bin" ContentType="image/unknown"/>
  <Override PartName="/xl/media/image179.bin" ContentType="image/unknown"/>
  <Override PartName="/xl/media/image180.bin" ContentType="image/unknown"/>
  <Override PartName="/xl/media/image181.bin" ContentType="image/unknown"/>
  <Override PartName="/xl/media/image182.bin" ContentType="image/unknown"/>
  <Override PartName="/xl/media/image183.bin" ContentType="image/unknown"/>
  <Override PartName="/xl/media/image184.bin" ContentType="image/unknown"/>
  <Override PartName="/xl/media/image185.bin" ContentType="image/unknown"/>
  <Override PartName="/xl/media/image186.bin" ContentType="image/unknown"/>
  <Override PartName="/xl/media/image187.bin" ContentType="image/unknown"/>
  <Override PartName="/xl/media/image188.bin" ContentType="image/unknown"/>
  <Override PartName="/xl/media/image189.bin" ContentType="image/unknown"/>
  <Override PartName="/xl/media/image190.bin" ContentType="image/unknown"/>
  <Override PartName="/xl/media/image191.bin" ContentType="image/unknown"/>
  <Override PartName="/xl/media/image192.bin" ContentType="image/unknown"/>
  <Override PartName="/xl/media/image193.bin" ContentType="image/unknown"/>
  <Override PartName="/xl/media/image194.bin" ContentType="image/unknown"/>
  <Override PartName="/xl/media/image195.bin" ContentType="image/unknown"/>
  <Override PartName="/xl/media/image196.bin" ContentType="image/unknown"/>
  <Override PartName="/xl/media/image197.bin" ContentType="image/unknown"/>
  <Override PartName="/xl/media/image198.bin" ContentType="image/unknown"/>
  <Override PartName="/xl/media/image199.bin" ContentType="image/unknown"/>
  <Override PartName="/xl/media/image200.bin" ContentType="image/unknown"/>
  <Override PartName="/xl/media/image201.bin" ContentType="image/unknown"/>
  <Override PartName="/xl/media/image202.bin" ContentType="image/unknown"/>
  <Override PartName="/xl/media/image203.bin" ContentType="image/unknown"/>
  <Override PartName="/xl/media/image204.bin" ContentType="image/unknown"/>
  <Override PartName="/xl/media/image205.bin" ContentType="image/unknown"/>
  <Override PartName="/xl/media/image206.bin" ContentType="image/unknown"/>
  <Override PartName="/xl/media/image207.bin" ContentType="image/unknown"/>
  <Override PartName="/xl/media/image208.bin" ContentType="image/unknown"/>
  <Override PartName="/xl/media/image209.bin" ContentType="image/unknown"/>
  <Override PartName="/xl/media/image210.bin" ContentType="image/unknown"/>
  <Override PartName="/xl/media/image211.bin" ContentType="image/unknown"/>
  <Override PartName="/xl/media/image212.bin" ContentType="image/unknown"/>
  <Override PartName="/xl/media/image213.bin" ContentType="image/unknown"/>
  <Override PartName="/xl/media/image214.bin" ContentType="image/unknown"/>
  <Override PartName="/xl/media/image215.bin" ContentType="image/unknown"/>
  <Override PartName="/xl/media/image216.bin" ContentType="image/unknown"/>
  <Override PartName="/xl/media/image217.bin" ContentType="image/unknown"/>
  <Override PartName="/xl/media/image218.bin" ContentType="image/unknown"/>
  <Override PartName="/xl/media/image219.bin" ContentType="image/unknown"/>
  <Override PartName="/xl/media/image220.bin" ContentType="image/unknown"/>
  <Override PartName="/xl/media/image221.bin" ContentType="image/unknown"/>
  <Override PartName="/xl/media/image222.bin" ContentType="image/unknown"/>
  <Override PartName="/xl/media/image223.bin" ContentType="image/unknown"/>
  <Override PartName="/xl/media/image224.bin" ContentType="image/unknown"/>
  <Override PartName="/xl/media/image225.bin" ContentType="image/unknown"/>
  <Override PartName="/xl/media/image226.bin" ContentType="image/unknown"/>
  <Override PartName="/xl/media/image227.bin" ContentType="image/unknown"/>
  <Override PartName="/xl/media/image228.bin" ContentType="image/unknown"/>
  <Override PartName="/xl/media/image229.bin" ContentType="image/unknown"/>
  <Override PartName="/xl/media/image230.bin" ContentType="image/unknown"/>
  <Override PartName="/xl/media/image231.bin" ContentType="image/unknown"/>
  <Override PartName="/xl/media/image232.bin" ContentType="image/unknown"/>
  <Override PartName="/xl/media/image233.bin" ContentType="image/unknown"/>
  <Override PartName="/xl/media/image234.bin" ContentType="image/unknown"/>
  <Override PartName="/xl/media/image235.bin" ContentType="image/unknown"/>
  <Override PartName="/xl/media/image236.bin" ContentType="image/unknown"/>
  <Override PartName="/xl/media/image237.bin" ContentType="image/unknown"/>
  <Override PartName="/xl/media/image238.bin" ContentType="image/unknown"/>
  <Override PartName="/xl/media/image239.bin" ContentType="image/unknown"/>
  <Override PartName="/xl/media/image240.bin" ContentType="image/unknown"/>
  <Override PartName="/xl/media/image241.bin" ContentType="image/unknown"/>
  <Override PartName="/xl/media/image242.bin" ContentType="image/unknown"/>
  <Override PartName="/xl/media/image243.bin" ContentType="image/unknown"/>
  <Override PartName="/xl/media/image244.bin" ContentType="image/unknown"/>
  <Override PartName="/xl/media/image245.bin" ContentType="image/unknown"/>
  <Override PartName="/xl/media/image246.bin" ContentType="image/unknown"/>
  <Override PartName="/xl/media/image247.bin" ContentType="image/unknown"/>
  <Override PartName="/xl/media/image248.bin" ContentType="image/unknown"/>
  <Override PartName="/xl/media/image249.bin" ContentType="image/unknown"/>
  <Override PartName="/xl/media/image250.bin" ContentType="image/unknown"/>
  <Override PartName="/xl/media/image251.bin" ContentType="image/unknown"/>
  <Override PartName="/xl/media/image252.bin" ContentType="image/unknown"/>
  <Override PartName="/xl/media/image253.bin" ContentType="image/unknown"/>
  <Override PartName="/xl/media/image254.bin" ContentType="image/unknown"/>
  <Override PartName="/xl/media/image255.bin" ContentType="image/unknown"/>
  <Override PartName="/xl/media/image256.bin" ContentType="image/unknown"/>
  <Override PartName="/xl/media/image257.bin" ContentType="image/unknown"/>
  <Override PartName="/xl/media/image258.bin" ContentType="image/unknown"/>
  <Override PartName="/xl/media/image259.bin" ContentType="image/unknown"/>
  <Override PartName="/xl/media/image260.bin" ContentType="image/unknown"/>
  <Override PartName="/xl/media/image261.bin" ContentType="image/unknown"/>
  <Override PartName="/xl/media/image262.bin" ContentType="image/unknown"/>
  <Override PartName="/xl/media/image263.bin" ContentType="image/unknown"/>
  <Override PartName="/xl/media/image264.bin" ContentType="image/unknown"/>
  <Override PartName="/xl/media/image265.bin" ContentType="image/unknown"/>
  <Override PartName="/xl/media/image266.bin" ContentType="image/unknown"/>
  <Override PartName="/xl/media/image267.bin" ContentType="image/unknown"/>
  <Override PartName="/xl/media/image268.bin" ContentType="image/unknown"/>
  <Override PartName="/xl/media/image269.bin" ContentType="image/unknown"/>
  <Override PartName="/xl/media/image270.bin" ContentType="image/unknown"/>
  <Override PartName="/xl/media/image271.bin" ContentType="image/unknown"/>
  <Override PartName="/xl/media/image272.bin" ContentType="image/unknown"/>
  <Override PartName="/xl/media/image273.bin" ContentType="image/unknown"/>
  <Override PartName="/xl/media/image274.bin" ContentType="image/unknown"/>
  <Override PartName="/xl/media/image275.bin" ContentType="image/unknown"/>
  <Override PartName="/xl/media/image276.bin" ContentType="image/unknown"/>
  <Override PartName="/xl/media/image277.bin" ContentType="image/unknown"/>
  <Override PartName="/xl/media/image278.bin" ContentType="image/unknown"/>
  <Override PartName="/xl/media/image279.bin" ContentType="image/unknown"/>
  <Override PartName="/xl/media/image280.bin" ContentType="image/unknown"/>
  <Override PartName="/xl/media/image281.bin" ContentType="image/unknown"/>
  <Override PartName="/xl/media/image282.bin" ContentType="image/unknown"/>
  <Override PartName="/xl/media/image283.bin" ContentType="image/unknown"/>
  <Override PartName="/xl/media/image284.bin" ContentType="image/unknown"/>
  <Override PartName="/xl/media/image285.bin" ContentType="image/unknown"/>
  <Override PartName="/xl/media/image286.bin" ContentType="image/unknown"/>
  <Override PartName="/xl/media/image287.bin" ContentType="image/unknown"/>
  <Override PartName="/xl/media/image288.bin" ContentType="image/unknown"/>
  <Override PartName="/xl/media/image289.bin" ContentType="image/unknown"/>
  <Override PartName="/xl/media/image290.bin" ContentType="image/unknown"/>
  <Override PartName="/xl/media/image291.bin" ContentType="image/unknown"/>
  <Override PartName="/xl/media/image292.bin" ContentType="image/unknown"/>
  <Override PartName="/xl/media/image293.bin" ContentType="image/unknown"/>
  <Override PartName="/xl/media/image294.bin" ContentType="image/unknown"/>
  <Override PartName="/xl/media/image295.bin" ContentType="image/unknown"/>
  <Override PartName="/xl/media/image296.bin" ContentType="image/unknown"/>
  <Override PartName="/xl/media/image297.bin" ContentType="image/unknown"/>
  <Override PartName="/xl/media/image298.bin" ContentType="image/unknown"/>
  <Override PartName="/xl/media/image299.bin" ContentType="image/unknown"/>
  <Override PartName="/xl/media/image300.bin" ContentType="image/unknown"/>
  <Override PartName="/xl/media/image301.bin" ContentType="image/unknown"/>
  <Override PartName="/xl/media/image302.bin" ContentType="image/unknown"/>
  <Override PartName="/xl/media/image303.bin" ContentType="image/unknown"/>
  <Override PartName="/xl/media/image304.bin" ContentType="image/unknown"/>
  <Override PartName="/xl/media/image305.bin" ContentType="image/unknown"/>
  <Override PartName="/xl/media/image306.bin" ContentType="image/unknown"/>
  <Override PartName="/xl/media/image307.bin" ContentType="image/unknown"/>
  <Override PartName="/xl/media/image308.bin" ContentType="image/unknown"/>
  <Override PartName="/xl/media/image309.bin" ContentType="image/unknown"/>
  <Override PartName="/xl/media/image310.bin" ContentType="image/unknown"/>
  <Override PartName="/xl/media/image311.bin" ContentType="image/unknown"/>
  <Override PartName="/xl/media/image312.bin" ContentType="image/unknown"/>
  <Override PartName="/xl/media/image313.bin" ContentType="image/unknown"/>
  <Override PartName="/xl/media/image314.bin" ContentType="image/unknown"/>
  <Override PartName="/xl/media/image315.bin" ContentType="image/unknown"/>
  <Override PartName="/xl/media/image316.bin" ContentType="image/unknown"/>
  <Override PartName="/xl/media/image317.bin" ContentType="image/unknown"/>
  <Override PartName="/xl/media/image318.bin" ContentType="image/unknown"/>
  <Override PartName="/xl/media/image319.bin" ContentType="image/unknown"/>
  <Override PartName="/xl/media/image320.bin" ContentType="image/unknown"/>
  <Override PartName="/xl/media/image321.bin" ContentType="image/unknown"/>
  <Override PartName="/xl/media/image322.bin" ContentType="image/unknown"/>
  <Override PartName="/xl/media/image323.bin" ContentType="image/unknown"/>
  <Override PartName="/xl/media/image324.bin" ContentType="image/unknown"/>
  <Override PartName="/xl/media/image325.bin" ContentType="image/unknown"/>
  <Override PartName="/xl/media/image326.bin" ContentType="image/unknown"/>
  <Override PartName="/xl/media/image327.bin" ContentType="image/unknown"/>
  <Override PartName="/xl/media/image328.bin" ContentType="image/unknown"/>
  <Override PartName="/xl/media/image329.bin" ContentType="image/unknown"/>
  <Override PartName="/xl/media/image330.bin" ContentType="image/unknown"/>
  <Override PartName="/xl/media/image331.bin" ContentType="image/unknown"/>
  <Override PartName="/xl/media/image332.bin" ContentType="image/unknown"/>
  <Override PartName="/xl/media/image333.bin" ContentType="image/unknown"/>
  <Override PartName="/xl/media/image334.bin" ContentType="image/unknown"/>
  <Override PartName="/xl/media/image335.bin" ContentType="image/unknown"/>
  <Override PartName="/xl/media/image336.bin" ContentType="image/unknown"/>
  <Override PartName="/xl/media/image337.bin" ContentType="image/unknown"/>
  <Override PartName="/xl/media/image338.bin" ContentType="image/unknown"/>
  <Override PartName="/xl/media/image339.bin" ContentType="image/unknown"/>
  <Override PartName="/xl/media/image340.bin" ContentType="image/unknown"/>
  <Override PartName="/xl/media/image341.bin" ContentType="image/unknown"/>
  <Override PartName="/xl/media/image342.bin" ContentType="image/unknown"/>
  <Override PartName="/xl/media/image343.bin" ContentType="image/unknown"/>
  <Override PartName="/xl/media/image344.bin" ContentType="image/unknown"/>
  <Override PartName="/xl/media/image345.bin" ContentType="image/unknown"/>
  <Override PartName="/xl/media/image346.bin" ContentType="image/unknown"/>
  <Override PartName="/xl/media/image347.bin" ContentType="image/unknown"/>
  <Override PartName="/xl/media/image348.bin" ContentType="image/unknown"/>
  <Override PartName="/xl/media/image349.bin" ContentType="image/unknown"/>
  <Override PartName="/xl/media/image350.bin" ContentType="image/unknown"/>
  <Override PartName="/xl/media/image351.bin" ContentType="image/unknown"/>
  <Override PartName="/xl/media/image352.bin" ContentType="image/unknown"/>
  <Override PartName="/xl/media/image353.bin" ContentType="image/unknown"/>
  <Override PartName="/xl/media/image354.bin" ContentType="image/unknown"/>
  <Override PartName="/xl/media/image355.bin" ContentType="image/unknown"/>
  <Override PartName="/xl/media/image356.bin" ContentType="image/unknown"/>
  <Override PartName="/xl/media/image357.bin" ContentType="image/unknown"/>
  <Override PartName="/xl/media/image358.bin" ContentType="image/unknown"/>
  <Override PartName="/xl/media/image359.bin" ContentType="image/unknown"/>
  <Override PartName="/xl/media/image360.bin" ContentType="image/unknown"/>
  <Override PartName="/xl/media/image361.bin" ContentType="image/unknown"/>
  <Override PartName="/xl/media/image362.bin" ContentType="image/unknown"/>
  <Override PartName="/xl/media/image363.bin" ContentType="image/unknown"/>
  <Override PartName="/xl/media/image364.bin" ContentType="image/unknown"/>
  <Override PartName="/xl/media/image365.bin" ContentType="image/unknown"/>
  <Override PartName="/xl/media/image366.bin" ContentType="image/unknown"/>
  <Override PartName="/xl/media/image367.bin" ContentType="image/unknown"/>
  <Override PartName="/xl/media/image368.bin" ContentType="image/unknown"/>
  <Override PartName="/xl/media/image369.bin" ContentType="image/unknown"/>
  <Override PartName="/xl/media/image370.bin" ContentType="image/unknown"/>
  <Override PartName="/xl/media/image371.bin" ContentType="image/unknown"/>
  <Override PartName="/xl/media/image372.bin" ContentType="image/unknown"/>
  <Override PartName="/xl/media/image373.bin" ContentType="image/unknown"/>
  <Override PartName="/xl/media/image374.bin" ContentType="image/unknown"/>
  <Override PartName="/xl/media/image375.bin" ContentType="image/unknown"/>
  <Override PartName="/xl/media/image376.bin" ContentType="image/unknown"/>
  <Override PartName="/xl/media/image377.bin" ContentType="image/unknown"/>
  <Override PartName="/xl/media/image378.bin" ContentType="image/unknown"/>
  <Override PartName="/xl/media/image379.bin" ContentType="image/unknown"/>
  <Override PartName="/xl/media/image380.bin" ContentType="image/unknown"/>
  <Override PartName="/xl/media/image381.bin" ContentType="image/unknown"/>
  <Override PartName="/xl/media/image382.bin" ContentType="image/unknown"/>
  <Override PartName="/xl/media/image383.bin" ContentType="image/unknown"/>
  <Override PartName="/xl/media/image384.bin" ContentType="image/unknown"/>
  <Override PartName="/xl/media/image385.bin" ContentType="image/unknown"/>
  <Override PartName="/xl/media/image386.bin" ContentType="image/unknown"/>
  <Override PartName="/xl/media/image387.bin" ContentType="image/unknown"/>
  <Override PartName="/xl/media/image388.bin" ContentType="image/unknown"/>
  <Override PartName="/xl/media/image389.bin" ContentType="image/unknown"/>
  <Override PartName="/xl/media/image390.bin" ContentType="image/unknown"/>
  <Override PartName="/xl/media/image391.bin" ContentType="image/unknown"/>
  <Override PartName="/xl/media/image392.bin" ContentType="image/unknown"/>
  <Override PartName="/xl/media/image393.bin" ContentType="image/unknown"/>
  <Override PartName="/xl/media/image394.bin" ContentType="image/unknown"/>
  <Override PartName="/xl/media/image395.bin" ContentType="image/unknown"/>
  <Override PartName="/xl/media/image396.bin" ContentType="image/unknown"/>
  <Override PartName="/xl/media/image397.bin" ContentType="image/unknown"/>
  <Override PartName="/xl/media/image398.bin" ContentType="image/unknown"/>
  <Override PartName="/xl/media/image399.bin" ContentType="image/unknown"/>
  <Override PartName="/xl/media/image400.bin" ContentType="image/unknown"/>
  <Override PartName="/xl/media/image401.bin" ContentType="image/unknown"/>
  <Override PartName="/xl/media/image402.bin" ContentType="image/unknown"/>
  <Override PartName="/xl/media/image403.bin" ContentType="image/unknown"/>
  <Override PartName="/xl/media/image404.bin" ContentType="image/unknown"/>
  <Override PartName="/xl/media/image405.bin" ContentType="image/unknown"/>
  <Override PartName="/xl/media/image406.bin" ContentType="image/unknown"/>
  <Override PartName="/xl/media/image407.bin" ContentType="image/unknown"/>
  <Override PartName="/xl/media/image408.bin" ContentType="image/unknown"/>
  <Override PartName="/xl/media/image409.bin" ContentType="image/unknown"/>
  <Override PartName="/xl/media/image410.bin" ContentType="image/unknown"/>
  <Override PartName="/xl/media/image411.bin" ContentType="image/unknown"/>
  <Override PartName="/xl/media/image412.bin" ContentType="image/unknown"/>
  <Override PartName="/xl/media/image413.bin" ContentType="image/unknown"/>
  <Override PartName="/xl/media/image414.bin" ContentType="image/unknown"/>
  <Override PartName="/xl/media/image415.bin" ContentType="image/unknown"/>
  <Override PartName="/xl/media/image416.bin" ContentType="image/unknown"/>
  <Override PartName="/xl/media/image417.bin" ContentType="image/unknown"/>
  <Override PartName="/xl/media/image418.bin" ContentType="image/unknown"/>
  <Override PartName="/xl/media/image419.bin" ContentType="image/unknown"/>
  <Override PartName="/xl/media/image420.bin" ContentType="image/unknown"/>
  <Override PartName="/xl/media/image421.bin" ContentType="image/unknown"/>
  <Override PartName="/xl/media/image422.bin" ContentType="image/unknown"/>
  <Override PartName="/xl/media/image423.bin" ContentType="image/unknown"/>
  <Override PartName="/xl/media/image424.bin" ContentType="image/unknown"/>
  <Override PartName="/xl/media/image425.bin" ContentType="image/unknown"/>
  <Override PartName="/xl/media/image426.bin" ContentType="image/unknown"/>
  <Override PartName="/xl/media/image427.bin" ContentType="image/unknown"/>
  <Override PartName="/xl/media/image428.bin" ContentType="image/unknown"/>
  <Override PartName="/xl/media/image429.bin" ContentType="image/unknown"/>
  <Override PartName="/xl/media/image430.bin" ContentType="image/unknown"/>
  <Override PartName="/xl/media/image431.bin" ContentType="image/unknown"/>
  <Override PartName="/xl/media/image432.bin" ContentType="image/unknown"/>
  <Override PartName="/xl/media/image433.bin" ContentType="image/unknown"/>
  <Override PartName="/xl/media/image434.bin" ContentType="image/unknown"/>
  <Override PartName="/xl/media/image435.bin" ContentType="image/unknown"/>
  <Override PartName="/xl/media/image436.bin" ContentType="image/unknown"/>
  <Override PartName="/xl/media/image437.bin" ContentType="image/unknown"/>
  <Override PartName="/xl/media/image438.bin" ContentType="image/unknown"/>
  <Override PartName="/xl/media/image439.bin" ContentType="image/unknown"/>
  <Override PartName="/xl/media/image440.bin" ContentType="image/unknown"/>
  <Override PartName="/xl/media/image441.bin" ContentType="image/unknown"/>
  <Override PartName="/xl/media/image442.bin" ContentType="image/unknown"/>
  <Override PartName="/xl/media/image443.bin" ContentType="image/unknown"/>
  <Override PartName="/xl/media/image444.bin" ContentType="image/unknown"/>
  <Override PartName="/xl/media/image445.bin" ContentType="image/unknown"/>
  <Override PartName="/xl/media/image446.bin" ContentType="image/unknown"/>
  <Override PartName="/xl/media/image447.bin" ContentType="image/unknown"/>
  <Override PartName="/xl/media/image448.bin" ContentType="image/unknown"/>
  <Override PartName="/xl/media/image449.bin" ContentType="image/unknown"/>
  <Override PartName="/xl/media/image450.bin" ContentType="image/unknown"/>
  <Override PartName="/xl/media/image451.bin" ContentType="image/unknown"/>
  <Override PartName="/xl/media/image452.bin" ContentType="image/unknown"/>
  <Override PartName="/xl/media/image453.bin" ContentType="image/unknown"/>
  <Override PartName="/xl/media/image454.bin" ContentType="image/unknown"/>
  <Override PartName="/xl/media/image455.bin" ContentType="image/unknown"/>
  <Override PartName="/xl/media/image456.bin" ContentType="image/unknown"/>
  <Override PartName="/xl/media/image457.bin" ContentType="image/unknown"/>
  <Override PartName="/xl/media/image458.bin" ContentType="image/unknown"/>
  <Override PartName="/xl/media/image459.bin" ContentType="image/unknown"/>
  <Override PartName="/xl/media/image460.bin" ContentType="image/unknown"/>
  <Override PartName="/xl/media/image461.bin" ContentType="image/unknown"/>
  <Override PartName="/xl/media/image462.bin" ContentType="image/unknown"/>
  <Override PartName="/xl/media/image463.bin" ContentType="image/unknown"/>
  <Override PartName="/xl/media/image464.bin" ContentType="image/unknown"/>
  <Override PartName="/xl/media/image465.bin" ContentType="image/unknown"/>
  <Override PartName="/xl/media/image466.bin" ContentType="image/unknown"/>
  <Override PartName="/xl/media/image467.bin" ContentType="image/unknown"/>
  <Override PartName="/xl/media/image468.bin" ContentType="image/unknown"/>
  <Override PartName="/xl/media/image469.bin" ContentType="image/unknown"/>
  <Override PartName="/xl/media/image470.bin" ContentType="image/unknown"/>
  <Override PartName="/xl/media/image471.bin" ContentType="image/unknown"/>
  <Override PartName="/xl/media/image472.bin" ContentType="image/unknown"/>
  <Override PartName="/xl/media/image473.bin" ContentType="image/unknown"/>
  <Override PartName="/xl/media/image474.bin" ContentType="image/unknown"/>
  <Override PartName="/xl/media/image475.bin" ContentType="image/unknown"/>
  <Override PartName="/xl/media/image476.bin" ContentType="image/unknown"/>
  <Override PartName="/xl/media/image477.bin" ContentType="image/unknown"/>
  <Override PartName="/xl/media/image478.bin" ContentType="image/unknown"/>
  <Override PartName="/xl/media/image479.bin" ContentType="image/unknown"/>
  <Override PartName="/xl/media/image480.bin" ContentType="image/unknown"/>
  <Override PartName="/xl/media/image481.bin" ContentType="image/unknown"/>
  <Override PartName="/xl/media/image482.bin" ContentType="image/unknown"/>
  <Override PartName="/xl/media/image483.bin" ContentType="image/unknown"/>
  <Override PartName="/xl/media/image484.bin" ContentType="image/unknown"/>
  <Override PartName="/xl/media/image485.bin" ContentType="image/unknown"/>
  <Override PartName="/xl/media/image486.bin" ContentType="image/unknown"/>
  <Override PartName="/xl/media/image487.bin" ContentType="image/unknown"/>
  <Override PartName="/xl/media/image488.bin" ContentType="image/unknown"/>
  <Override PartName="/xl/media/image489.bin" ContentType="image/unknown"/>
  <Override PartName="/xl/media/image490.bin" ContentType="image/unknown"/>
  <Override PartName="/xl/media/image491.bin" ContentType="image/unknown"/>
  <Override PartName="/xl/media/image492.bin" ContentType="image/unknown"/>
  <Override PartName="/xl/media/image493.bin" ContentType="image/unknown"/>
  <Override PartName="/xl/media/image494.bin" ContentType="image/unknown"/>
  <Override PartName="/xl/media/image495.bin" ContentType="image/unknown"/>
  <Override PartName="/xl/media/image496.bin" ContentType="image/unknown"/>
  <Override PartName="/xl/media/image497.bin" ContentType="image/unknown"/>
  <Override PartName="/xl/media/image498.bin" ContentType="image/unknown"/>
  <Override PartName="/xl/media/image499.bin" ContentType="image/unknown"/>
  <Override PartName="/xl/media/image500.bin" ContentType="image/unknown"/>
  <Override PartName="/xl/media/image501.bin" ContentType="image/unknown"/>
  <Override PartName="/xl/media/image502.bin" ContentType="image/unknown"/>
  <Override PartName="/xl/media/image503.bin" ContentType="image/unknown"/>
  <Override PartName="/xl/media/image504.bin" ContentType="image/unknown"/>
  <Override PartName="/xl/media/image505.bin" ContentType="image/unknown"/>
  <Override PartName="/xl/media/image506.bin" ContentType="image/unknown"/>
  <Override PartName="/xl/media/image507.bin" ContentType="image/unknown"/>
  <Override PartName="/xl/media/image508.bin" ContentType="image/unknown"/>
  <Override PartName="/xl/media/image509.bin" ContentType="image/unknown"/>
  <Override PartName="/xl/media/image510.bin" ContentType="image/unknown"/>
  <Override PartName="/xl/media/image511.bin" ContentType="image/unknown"/>
  <Override PartName="/xl/media/image512.bin" ContentType="image/unknown"/>
  <Override PartName="/xl/media/image513.bin" ContentType="image/unknown"/>
  <Override PartName="/xl/media/image514.bin" ContentType="image/unknown"/>
  <Override PartName="/xl/media/image515.bin" ContentType="image/unknown"/>
  <Override PartName="/xl/media/image516.bin" ContentType="image/unknown"/>
  <Override PartName="/xl/media/image517.bin" ContentType="image/unknown"/>
  <Override PartName="/xl/media/image518.bin" ContentType="image/unknown"/>
  <Override PartName="/xl/media/image519.bin" ContentType="image/unknown"/>
  <Override PartName="/xl/media/image520.bin" ContentType="image/unknown"/>
  <Override PartName="/xl/media/image521.bin" ContentType="image/unknown"/>
  <Override PartName="/xl/media/image522.bin" ContentType="image/unknown"/>
  <Override PartName="/xl/media/image523.bin" ContentType="image/unknown"/>
  <Override PartName="/xl/media/image524.bin" ContentType="image/unknown"/>
  <Override PartName="/xl/media/image525.bin" ContentType="image/unknown"/>
  <Override PartName="/xl/media/image526.bin" ContentType="image/unknown"/>
  <Override PartName="/xl/media/image527.bin" ContentType="image/unknown"/>
  <Override PartName="/xl/media/image528.bin" ContentType="image/unknown"/>
  <Override PartName="/xl/media/image529.bin" ContentType="image/unknown"/>
  <Override PartName="/xl/media/image530.bin" ContentType="image/unknown"/>
  <Override PartName="/xl/media/image531.bin" ContentType="image/unknown"/>
  <Override PartName="/xl/media/image532.bin" ContentType="image/unknown"/>
  <Override PartName="/xl/media/image533.bin" ContentType="image/unknown"/>
  <Override PartName="/xl/media/image534.bin" ContentType="image/unknown"/>
  <Override PartName="/xl/media/image535.bin" ContentType="image/unknown"/>
  <Override PartName="/xl/media/image536.bin" ContentType="image/unknown"/>
  <Override PartName="/xl/media/image537.bin" ContentType="image/unknown"/>
  <Override PartName="/xl/media/image538.bin" ContentType="image/unknown"/>
  <Override PartName="/xl/media/image539.bin" ContentType="image/unknown"/>
  <Override PartName="/xl/media/image540.bin" ContentType="image/unknown"/>
  <Override PartName="/xl/media/image541.bin" ContentType="image/unknown"/>
  <Override PartName="/xl/media/image542.bin" ContentType="image/unknown"/>
  <Override PartName="/xl/media/image543.bin" ContentType="image/unknown"/>
  <Override PartName="/xl/media/image544.bin" ContentType="image/unknown"/>
  <Override PartName="/xl/media/image545.bin" ContentType="image/unknown"/>
  <Override PartName="/xl/media/image546.bin" ContentType="image/unknown"/>
  <Override PartName="/xl/media/image547.bin" ContentType="image/unknown"/>
  <Override PartName="/xl/media/image548.bin" ContentType="image/unknown"/>
  <Override PartName="/xl/media/image549.bin" ContentType="image/unknown"/>
  <Override PartName="/xl/media/image550.bin" ContentType="image/unknown"/>
  <Override PartName="/xl/media/image551.bin" ContentType="image/unknown"/>
  <Override PartName="/xl/media/image552.bin" ContentType="image/unknown"/>
  <Override PartName="/xl/media/image553.bin" ContentType="image/unknown"/>
  <Override PartName="/xl/media/image554.bin" ContentType="image/unknown"/>
  <Override PartName="/xl/media/image555.bin" ContentType="image/unknown"/>
  <Override PartName="/xl/media/image556.bin" ContentType="image/unknown"/>
  <Override PartName="/xl/media/image557.bin" ContentType="image/unknown"/>
  <Override PartName="/xl/media/image558.bin" ContentType="image/unknown"/>
  <Override PartName="/xl/media/image559.bin" ContentType="image/unknown"/>
  <Override PartName="/xl/media/image560.bin" ContentType="image/unknown"/>
  <Override PartName="/xl/media/image561.bin" ContentType="image/unknown"/>
  <Override PartName="/xl/media/image562.bin" ContentType="image/unknown"/>
  <Override PartName="/xl/media/image563.bin" ContentType="image/unknown"/>
  <Override PartName="/xl/media/image564.bin" ContentType="image/unknown"/>
  <Override PartName="/xl/media/image565.bin" ContentType="image/unknown"/>
  <Override PartName="/xl/media/image566.bin" ContentType="image/unknown"/>
  <Override PartName="/xl/media/image567.bin" ContentType="image/unknown"/>
  <Override PartName="/xl/media/image568.bin" ContentType="image/unknown"/>
  <Override PartName="/xl/media/image569.bin" ContentType="image/unknown"/>
  <Override PartName="/xl/media/image570.bin" ContentType="image/unknown"/>
  <Override PartName="/xl/media/image571.bin" ContentType="image/unknown"/>
  <Override PartName="/xl/media/image572.bin" ContentType="image/unknown"/>
  <Override PartName="/xl/media/image573.bin" ContentType="image/unknown"/>
  <Override PartName="/xl/media/image574.bin" ContentType="image/unknown"/>
  <Override PartName="/xl/media/image575.bin" ContentType="image/unknown"/>
  <Override PartName="/xl/media/image576.bin" ContentType="image/unknown"/>
  <Override PartName="/xl/media/image577.bin" ContentType="image/unknown"/>
  <Override PartName="/xl/media/image578.bin" ContentType="image/unknown"/>
  <Override PartName="/xl/media/image579.bin" ContentType="image/unknown"/>
  <Override PartName="/xl/media/image580.bin" ContentType="image/unknown"/>
  <Override PartName="/xl/media/image581.bin" ContentType="image/unknown"/>
  <Override PartName="/xl/media/image582.bin" ContentType="image/unknown"/>
  <Override PartName="/xl/media/image583.bin" ContentType="image/unknown"/>
  <Override PartName="/xl/media/image584.bin" ContentType="image/unknown"/>
  <Override PartName="/xl/media/image585.bin" ContentType="image/unknown"/>
  <Override PartName="/xl/media/image586.bin" ContentType="image/unknown"/>
  <Override PartName="/xl/media/image587.bin" ContentType="image/unknown"/>
  <Override PartName="/xl/media/image588.bin" ContentType="image/unknown"/>
  <Override PartName="/xl/media/image589.bin" ContentType="image/unknown"/>
  <Override PartName="/xl/media/image590.bin" ContentType="image/unknown"/>
  <Override PartName="/xl/media/image591.bin" ContentType="image/unknown"/>
  <Override PartName="/xl/media/image592.bin" ContentType="image/unknown"/>
  <Override PartName="/xl/media/image593.bin" ContentType="image/unknown"/>
  <Override PartName="/xl/media/image594.bin" ContentType="image/unknown"/>
  <Override PartName="/xl/media/image595.bin" ContentType="image/unknown"/>
  <Override PartName="/xl/media/image596.bin" ContentType="image/unknown"/>
  <Override PartName="/xl/media/image597.bin" ContentType="image/unknown"/>
  <Override PartName="/xl/media/image598.bin" ContentType="image/unknown"/>
  <Override PartName="/xl/media/image599.bin" ContentType="image/unknown"/>
  <Override PartName="/xl/media/image600.bin" ContentType="image/unknown"/>
  <Override PartName="/xl/media/image601.bin" ContentType="image/unknown"/>
  <Override PartName="/xl/media/image602.bin" ContentType="image/unknown"/>
  <Override PartName="/xl/media/image603.bin" ContentType="image/unknown"/>
  <Override PartName="/xl/media/image604.bin" ContentType="image/unknown"/>
  <Override PartName="/xl/media/image605.bin" ContentType="image/unknown"/>
  <Override PartName="/xl/media/image606.bin" ContentType="image/unknown"/>
  <Override PartName="/xl/media/image607.bin" ContentType="image/unknown"/>
  <Override PartName="/xl/media/image608.bin" ContentType="image/unknown"/>
  <Override PartName="/xl/media/image609.bin" ContentType="image/unknown"/>
  <Override PartName="/xl/media/image610.bin" ContentType="image/unknown"/>
  <Override PartName="/xl/media/image611.bin" ContentType="image/unknown"/>
  <Override PartName="/xl/media/image612.bin" ContentType="image/unknown"/>
  <Override PartName="/xl/media/image613.bin" ContentType="image/unknown"/>
  <Override PartName="/xl/media/image614.bin" ContentType="image/unknown"/>
  <Override PartName="/xl/media/image615.bin" ContentType="image/unknown"/>
  <Override PartName="/xl/media/image616.bin" ContentType="image/unknown"/>
  <Override PartName="/xl/media/image617.bin" ContentType="image/unknown"/>
  <Override PartName="/xl/media/image618.bin" ContentType="image/unknown"/>
  <Override PartName="/xl/media/image619.bin" ContentType="image/unknown"/>
  <Override PartName="/xl/media/image620.bin" ContentType="image/unknown"/>
  <Override PartName="/xl/media/image621.bin" ContentType="image/unknown"/>
  <Override PartName="/xl/media/image622.bin" ContentType="image/unknown"/>
  <Override PartName="/xl/media/image623.bin" ContentType="image/unknown"/>
  <Override PartName="/xl/media/image624.bin" ContentType="image/unknown"/>
  <Override PartName="/xl/media/image625.bin" ContentType="image/unknown"/>
  <Override PartName="/xl/media/image626.bin" ContentType="image/unknown"/>
  <Override PartName="/xl/media/image627.bin" ContentType="image/unknown"/>
  <Override PartName="/xl/media/image628.bin" ContentType="image/unknown"/>
  <Override PartName="/xl/media/image629.bin" ContentType="image/unknown"/>
  <Override PartName="/xl/media/image630.bin" ContentType="image/unknown"/>
  <Override PartName="/xl/media/image631.bin" ContentType="image/unknown"/>
  <Override PartName="/xl/media/image632.bin" ContentType="image/unknown"/>
  <Override PartName="/xl/media/image633.bin" ContentType="image/unknown"/>
  <Override PartName="/xl/media/image634.bin" ContentType="image/unknown"/>
  <Override PartName="/xl/media/image635.bin" ContentType="image/unknown"/>
  <Override PartName="/xl/media/image636.bin" ContentType="image/unknown"/>
  <Override PartName="/xl/media/image637.bin" ContentType="image/unknown"/>
  <Override PartName="/xl/media/image638.bin" ContentType="image/unknown"/>
  <Override PartName="/xl/media/image639.bin" ContentType="image/unknown"/>
  <Override PartName="/xl/media/image640.bin" ContentType="image/unknown"/>
  <Override PartName="/xl/media/image641.bin" ContentType="image/unknown"/>
  <Override PartName="/xl/media/image642.bin" ContentType="image/unknown"/>
  <Override PartName="/xl/media/image643.bin" ContentType="image/unknown"/>
  <Override PartName="/xl/media/image644.bin" ContentType="image/unknown"/>
  <Override PartName="/xl/media/image645.bin" ContentType="image/unknown"/>
  <Override PartName="/xl/media/image646.bin" ContentType="image/unknown"/>
  <Override PartName="/xl/media/image647.bin" ContentType="image/unknown"/>
  <Override PartName="/xl/media/image648.bin" ContentType="image/unknown"/>
  <Override PartName="/xl/media/image649.bin" ContentType="image/unknown"/>
  <Override PartName="/xl/media/image650.bin" ContentType="image/unknown"/>
  <Override PartName="/xl/media/image651.bin" ContentType="image/unknown"/>
  <Override PartName="/xl/media/image652.bin" ContentType="image/unknown"/>
  <Override PartName="/xl/media/image653.bin" ContentType="image/unknown"/>
  <Override PartName="/xl/media/image654.bin" ContentType="image/unknown"/>
  <Override PartName="/xl/media/image655.bin" ContentType="image/unknown"/>
  <Override PartName="/xl/media/image656.bin" ContentType="image/unknown"/>
  <Override PartName="/xl/media/image657.bin" ContentType="image/unknown"/>
  <Override PartName="/xl/media/image658.bin" ContentType="image/unknown"/>
  <Override PartName="/xl/media/image659.bin" ContentType="image/unknown"/>
  <Override PartName="/xl/media/image660.bin" ContentType="image/unknown"/>
  <Override PartName="/xl/media/image661.bin" ContentType="image/unknown"/>
  <Override PartName="/xl/media/image662.bin" ContentType="image/unknown"/>
  <Override PartName="/xl/media/image663.bin" ContentType="image/unknown"/>
  <Override PartName="/xl/media/image664.bin" ContentType="image/unknown"/>
  <Override PartName="/xl/media/image665.bin" ContentType="image/unknown"/>
  <Override PartName="/xl/media/image666.bin" ContentType="image/unknown"/>
  <Override PartName="/xl/media/image667.bin" ContentType="image/unknown"/>
  <Override PartName="/xl/media/image668.bin" ContentType="image/unknown"/>
  <Override PartName="/xl/media/image669.bin" ContentType="image/unknown"/>
  <Override PartName="/xl/media/image670.bin" ContentType="image/unknown"/>
  <Override PartName="/xl/media/image671.bin" ContentType="image/unknown"/>
  <Override PartName="/xl/media/image672.bin" ContentType="image/unknown"/>
  <Override PartName="/xl/media/image673.bin" ContentType="image/unknown"/>
  <Override PartName="/xl/media/image674.bin" ContentType="image/unknown"/>
  <Override PartName="/xl/media/image675.bin" ContentType="image/unknown"/>
  <Override PartName="/xl/media/image676.bin" ContentType="image/unknown"/>
  <Override PartName="/xl/media/image677.bin" ContentType="image/unknown"/>
  <Override PartName="/xl/media/image678.bin" ContentType="image/unknown"/>
  <Override PartName="/xl/media/image679.bin" ContentType="image/unknown"/>
  <Override PartName="/xl/media/image680.bin" ContentType="image/unknown"/>
  <Override PartName="/xl/media/image681.bin" ContentType="image/unknown"/>
  <Override PartName="/xl/media/image682.bin" ContentType="image/unknown"/>
  <Override PartName="/xl/media/image683.bin" ContentType="image/unknown"/>
  <Override PartName="/xl/media/image684.bin" ContentType="image/unknown"/>
  <Override PartName="/xl/media/image685.bin" ContentType="image/unknown"/>
  <Override PartName="/xl/media/image686.bin" ContentType="image/unknown"/>
  <Override PartName="/xl/media/image687.bin" ContentType="image/unknown"/>
  <Override PartName="/xl/media/image688.bin" ContentType="image/unknown"/>
  <Override PartName="/xl/media/image689.bin" ContentType="image/unknown"/>
  <Override PartName="/xl/media/image690.bin" ContentType="image/unknown"/>
  <Override PartName="/xl/media/image691.bin" ContentType="image/unknown"/>
  <Override PartName="/xl/media/image692.bin" ContentType="image/unknown"/>
  <Override PartName="/xl/media/image693.bin" ContentType="image/unknown"/>
  <Override PartName="/xl/media/image694.bin" ContentType="image/unknown"/>
  <Override PartName="/xl/media/image695.bin" ContentType="image/unknown"/>
  <Override PartName="/xl/media/image696.bin" ContentType="image/unknown"/>
  <Override PartName="/xl/media/image697.bin" ContentType="image/unknown"/>
  <Override PartName="/xl/media/image698.bin" ContentType="image/unknown"/>
  <Override PartName="/xl/media/image699.bin" ContentType="image/unknown"/>
  <Override PartName="/xl/media/image700.bin" ContentType="image/unknown"/>
  <Override PartName="/xl/media/image701.bin" ContentType="image/unknown"/>
  <Override PartName="/xl/media/image702.bin" ContentType="image/unknown"/>
  <Override PartName="/xl/media/image703.bin" ContentType="image/unknown"/>
  <Override PartName="/xl/media/image704.bin" ContentType="image/unknown"/>
  <Override PartName="/xl/media/image705.bin" ContentType="image/unknown"/>
  <Override PartName="/xl/media/image706.bin" ContentType="image/unknown"/>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dianadegraaf/Documents/Circulaire Maakindustrie /Rapporten/Alba Normering waardebepaling/"/>
    </mc:Choice>
  </mc:AlternateContent>
  <xr:revisionPtr revIDLastSave="0" documentId="8_{8B316D56-9D55-5441-8F97-323E62235A66}" xr6:coauthVersionLast="47" xr6:coauthVersionMax="47" xr10:uidLastSave="{00000000-0000-0000-0000-000000000000}"/>
  <workbookProtection workbookAlgorithmName="SHA-512" workbookHashValue="742i/7roTFQC6qnT6S8Z0HVQ1a0JotcBWfWmANcDmQLXUDt6C1e2pF5FReWQj1np5ePVo8EudCK/842X8PkFfg==" workbookSaltValue="QnuEY5DCRlI+LoOckVp8Gg==" workbookSpinCount="100000" lockStructure="1"/>
  <bookViews>
    <workbookView xWindow="0" yWindow="500" windowWidth="22780" windowHeight="14660" activeTab="1" xr2:uid="{DDD0DC5C-28EA-4DD4-BAF9-2C33BDB1CCDF}"/>
  </bookViews>
  <sheets>
    <sheet name="Uitleg" sheetId="3" r:id="rId1"/>
    <sheet name="Invoer" sheetId="1" r:id="rId2"/>
    <sheet name="DD" sheetId="2" state="hidden" r:id="rId3"/>
  </sheets>
  <definedNames>
    <definedName name="A_Landbouw_bosbouw_en_visserij">DD!$R$3:$R$26</definedName>
    <definedName name="_xlnm.Print_Area" localSheetId="1">Invoer!$E$2:$AE$208</definedName>
    <definedName name="_xlnm.Print_Area" localSheetId="0">Uitleg!$B$2:$K$58</definedName>
    <definedName name="_xlnm.Print_Titles" localSheetId="1">Invoer!$2:$9</definedName>
    <definedName name="_xlnm.Print_Titles" localSheetId="0">Uitleg!$2:$9</definedName>
    <definedName name="B_Delfstoffenwinning">DD!$S$3:$S$26</definedName>
    <definedName name="bestand">Uitleg!$C$7</definedName>
    <definedName name="C_Industrie">DD!$T$3:$T$26</definedName>
    <definedName name="D_Energievoorziening">DD!$U$3:$U$26</definedName>
    <definedName name="E_Waterleidingbedrijven_en_afvalbeheer">DD!$V$3:$V$26</definedName>
    <definedName name="F_Bouwnijverheid">DD!$W$3:$W$26</definedName>
    <definedName name="G_Handel">DD!$X$3:$X$26</definedName>
    <definedName name="gecontroleerd">Uitleg!$C$6</definedName>
    <definedName name="H_Vervoer_en_opslag">DD!$Y$3:$Y$26</definedName>
    <definedName name="I_Horeca">DD!$Z$3:$Z$26</definedName>
    <definedName name="J_Informatie_en_communicatie">DD!$AA$3:$AA$26</definedName>
    <definedName name="K_Financiële_dienstverlening">DD!$AB$3:$AB$26</definedName>
    <definedName name="L_Verhuur_en_handel_van_onroerend_goed">DD!$AC$3:$AC$26</definedName>
    <definedName name="M_Specialistische_zakelijke_diensten">DD!$AD$3:$AD$26</definedName>
    <definedName name="N_Verhuur_en_overige_zakelijke_diensten">DD!$AE$3:$AE$26</definedName>
    <definedName name="O_Openbaar_bestuur_en_overheidsdiensten">DD!$AF$3:$AF$26</definedName>
    <definedName name="onderwerp">Uitleg!$C$4</definedName>
    <definedName name="opgesteld">Uitleg!$C$5</definedName>
    <definedName name="P_Onderwijs">DD!$AG$3:$AG$26</definedName>
    <definedName name="project">Uitleg!$C$3</definedName>
    <definedName name="projectcode">Uitleg!$K$3</definedName>
    <definedName name="Q_Gezondheids_en_welzijnszorg">DD!$AH$3:$AH$26</definedName>
    <definedName name="R_Cultuur_sport_en_recreatie">DD!$AI$3:$AI$26</definedName>
    <definedName name="S_Overige_dienstverlening">DD!$AJ$3:$AJ$26</definedName>
    <definedName name="status">Uitleg!$K$7</definedName>
    <definedName name="Symbool_Los">DD!$AV$14</definedName>
    <definedName name="Symbool_NietLos">DD!$AV$13</definedName>
    <definedName name="Symbool_NietToxisch">DD!$AV$4</definedName>
    <definedName name="Symbool_Toxisch">DD!$AV$3</definedName>
    <definedName name="Symbool_TVGoed">DD!$AV$9</definedName>
    <definedName name="Symbool_TVSlecht">DD!$AV$8</definedName>
    <definedName name="T_Huishoudens">DD!$AK$3:$AK$26</definedName>
    <definedName name="U_Extraterritoriale_organisaties">DD!$AL$3:$AL$26</definedName>
    <definedName name="versie">Uitleg!$K$5</definedName>
    <definedName name="versie_datum">Uitleg!$K$6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5" i="1" l="1"/>
  <c r="J108" i="1"/>
  <c r="J107" i="1"/>
  <c r="J105" i="1"/>
  <c r="J104" i="1"/>
  <c r="Y103" i="1"/>
  <c r="S103" i="1"/>
  <c r="M103" i="1"/>
  <c r="Y43" i="1"/>
  <c r="S43" i="1"/>
  <c r="M43" i="1"/>
  <c r="AE6" i="1"/>
  <c r="AE7" i="1"/>
  <c r="AE5" i="1"/>
  <c r="F6" i="1"/>
  <c r="F5" i="1"/>
  <c r="F3" i="1"/>
  <c r="Y42" i="1" l="1"/>
  <c r="Y41" i="1"/>
  <c r="Y40" i="1"/>
  <c r="S42" i="1"/>
  <c r="S41" i="1"/>
  <c r="S40" i="1"/>
  <c r="M42" i="1"/>
  <c r="M41" i="1"/>
  <c r="M40" i="1"/>
  <c r="J178" i="1"/>
  <c r="J177" i="1"/>
  <c r="J175" i="1"/>
  <c r="J174" i="1"/>
  <c r="J168" i="1"/>
  <c r="J167" i="1"/>
  <c r="J165" i="1"/>
  <c r="J164" i="1"/>
  <c r="J158" i="1"/>
  <c r="J157" i="1"/>
  <c r="J155" i="1"/>
  <c r="J154" i="1"/>
  <c r="J148" i="1"/>
  <c r="J147" i="1"/>
  <c r="J145" i="1"/>
  <c r="J144" i="1"/>
  <c r="J138" i="1"/>
  <c r="J137" i="1"/>
  <c r="J135" i="1"/>
  <c r="J134" i="1"/>
  <c r="J128" i="1"/>
  <c r="J127" i="1"/>
  <c r="J125" i="1"/>
  <c r="J124" i="1"/>
  <c r="J118" i="1"/>
  <c r="J117" i="1"/>
  <c r="J115" i="1"/>
  <c r="J114" i="1"/>
  <c r="J98" i="1"/>
  <c r="J97" i="1"/>
  <c r="J95" i="1"/>
  <c r="J94" i="1"/>
  <c r="J88" i="1"/>
  <c r="J87" i="1"/>
  <c r="J85" i="1"/>
  <c r="J84" i="1"/>
  <c r="AB35" i="1"/>
  <c r="V35" i="1"/>
  <c r="V39" i="1" l="1" a="1"/>
  <c r="V39" i="1" s="1"/>
  <c r="AB39" i="1" a="1"/>
  <c r="AB39" i="1" s="1"/>
  <c r="P39" i="1" a="1"/>
  <c r="P39" i="1" s="1"/>
  <c r="O27" i="2"/>
  <c r="O25" i="2"/>
  <c r="O24" i="2"/>
  <c r="O22" i="2"/>
  <c r="CA10" i="2"/>
  <c r="CA9" i="2"/>
  <c r="CA8" i="2"/>
  <c r="CA7" i="2"/>
  <c r="CA6" i="2"/>
  <c r="CA5" i="2"/>
  <c r="Y178" i="1" l="1"/>
  <c r="Y177" i="1"/>
  <c r="Y176" i="1"/>
  <c r="S176" i="1"/>
  <c r="M176" i="1"/>
  <c r="M174" i="1"/>
  <c r="G175" i="1" s="1"/>
  <c r="Y174" i="1"/>
  <c r="Y173" i="1"/>
  <c r="S173" i="1"/>
  <c r="M173" i="1"/>
  <c r="Y168" i="1"/>
  <c r="S167" i="1"/>
  <c r="M167" i="1"/>
  <c r="Y166" i="1"/>
  <c r="S166" i="1"/>
  <c r="M166" i="1"/>
  <c r="S165" i="1"/>
  <c r="M165" i="1"/>
  <c r="Y164" i="1"/>
  <c r="Y163" i="1"/>
  <c r="S163" i="1"/>
  <c r="M163" i="1"/>
  <c r="S157" i="1"/>
  <c r="Y157" i="1"/>
  <c r="Y156" i="1"/>
  <c r="S156" i="1"/>
  <c r="M156" i="1"/>
  <c r="S155" i="1"/>
  <c r="Y155" i="1"/>
  <c r="S154" i="1"/>
  <c r="M154" i="1"/>
  <c r="G155" i="1" s="1"/>
  <c r="Y154" i="1"/>
  <c r="Y153" i="1"/>
  <c r="S153" i="1"/>
  <c r="M153" i="1"/>
  <c r="Y148" i="1"/>
  <c r="S148" i="1"/>
  <c r="M148" i="1"/>
  <c r="Y147" i="1"/>
  <c r="Y146" i="1"/>
  <c r="S146" i="1"/>
  <c r="M146" i="1"/>
  <c r="Y145" i="1"/>
  <c r="Y144" i="1"/>
  <c r="S144" i="1"/>
  <c r="M144" i="1"/>
  <c r="G145" i="1" s="1"/>
  <c r="Y143" i="1"/>
  <c r="S143" i="1"/>
  <c r="M143" i="1"/>
  <c r="Y138" i="1"/>
  <c r="S138" i="1"/>
  <c r="M138" i="1"/>
  <c r="M137" i="1"/>
  <c r="Y136" i="1"/>
  <c r="S136" i="1"/>
  <c r="M136" i="1"/>
  <c r="Y134" i="1"/>
  <c r="M134" i="1"/>
  <c r="G136" i="1" s="1"/>
  <c r="S134" i="1"/>
  <c r="Y133" i="1"/>
  <c r="S133" i="1"/>
  <c r="M133" i="1"/>
  <c r="Y128" i="1"/>
  <c r="Y127" i="1"/>
  <c r="S127" i="1"/>
  <c r="M127" i="1"/>
  <c r="Y126" i="1"/>
  <c r="S126" i="1"/>
  <c r="M126" i="1"/>
  <c r="Y125" i="1"/>
  <c r="S125" i="1"/>
  <c r="M125" i="1"/>
  <c r="Y123" i="1"/>
  <c r="S123" i="1"/>
  <c r="M123" i="1"/>
  <c r="S118" i="1"/>
  <c r="Y118" i="1"/>
  <c r="Y117" i="1"/>
  <c r="S117" i="1"/>
  <c r="M117" i="1"/>
  <c r="Y116" i="1"/>
  <c r="S116" i="1"/>
  <c r="M116" i="1"/>
  <c r="Y115" i="1"/>
  <c r="S115" i="1"/>
  <c r="M115" i="1"/>
  <c r="M114" i="1"/>
  <c r="Y113" i="1"/>
  <c r="S113" i="1"/>
  <c r="M113" i="1"/>
  <c r="Y108" i="1"/>
  <c r="S108" i="1"/>
  <c r="M108" i="1"/>
  <c r="Y106" i="1"/>
  <c r="S106" i="1"/>
  <c r="M106" i="1"/>
  <c r="Y104" i="1"/>
  <c r="S104" i="1"/>
  <c r="M104" i="1"/>
  <c r="G105" i="1" s="1"/>
  <c r="Y98" i="1"/>
  <c r="S98" i="1"/>
  <c r="M98" i="1"/>
  <c r="S97" i="1"/>
  <c r="Y97" i="1"/>
  <c r="Y96" i="1"/>
  <c r="S96" i="1"/>
  <c r="M96" i="1"/>
  <c r="Y95" i="1"/>
  <c r="Y94" i="1"/>
  <c r="M94" i="1"/>
  <c r="G96" i="1" s="1"/>
  <c r="S94" i="1"/>
  <c r="Y93" i="1"/>
  <c r="S93" i="1"/>
  <c r="M93" i="1"/>
  <c r="M88" i="1"/>
  <c r="Y87" i="1"/>
  <c r="S87" i="1"/>
  <c r="M87" i="1"/>
  <c r="Y86" i="1"/>
  <c r="S86" i="1"/>
  <c r="M86" i="1"/>
  <c r="Y85" i="1"/>
  <c r="S85" i="1"/>
  <c r="M85" i="1"/>
  <c r="M84" i="1"/>
  <c r="Y83" i="1"/>
  <c r="S83" i="1"/>
  <c r="M83" i="1"/>
  <c r="Y79" i="1"/>
  <c r="S79" i="1"/>
  <c r="M79" i="1"/>
  <c r="Y66" i="1"/>
  <c r="S66" i="1"/>
  <c r="M66" i="1"/>
  <c r="M60" i="1"/>
  <c r="M58" i="1"/>
  <c r="M57" i="1"/>
  <c r="J58" i="1" s="1"/>
  <c r="M51" i="1"/>
  <c r="M48" i="1"/>
  <c r="P49" i="1" s="1"/>
  <c r="M49" i="1" s="1"/>
  <c r="Y47" i="1"/>
  <c r="S47" i="1"/>
  <c r="M47" i="1"/>
  <c r="Y45" i="1"/>
  <c r="S45" i="1"/>
  <c r="M45" i="1"/>
  <c r="Y39" i="1"/>
  <c r="M39" i="1"/>
  <c r="Y38" i="1"/>
  <c r="S38" i="1"/>
  <c r="M38" i="1"/>
  <c r="Y37" i="1"/>
  <c r="S37" i="1"/>
  <c r="M37" i="1"/>
  <c r="Y36" i="1"/>
  <c r="S36" i="1"/>
  <c r="M36" i="1"/>
  <c r="J35" i="1"/>
  <c r="S35" i="1" s="1"/>
  <c r="M31" i="1"/>
  <c r="M30" i="1"/>
  <c r="M26" i="1"/>
  <c r="M28" i="1" s="1"/>
  <c r="M22" i="1"/>
  <c r="Y19" i="1"/>
  <c r="AB206" i="1" s="1"/>
  <c r="S19" i="1"/>
  <c r="V206" i="1" s="1"/>
  <c r="M19" i="1"/>
  <c r="M18" i="1"/>
  <c r="AB16" i="1"/>
  <c r="Y16" i="1" s="1"/>
  <c r="V16" i="1"/>
  <c r="S16" i="1" s="1"/>
  <c r="M16" i="1"/>
  <c r="AB15" i="1"/>
  <c r="Y15" i="1" s="1"/>
  <c r="V15" i="1"/>
  <c r="S15" i="1" s="1"/>
  <c r="M15" i="1"/>
  <c r="AB14" i="1"/>
  <c r="Y14" i="1" s="1"/>
  <c r="V14" i="1"/>
  <c r="S14" i="1" s="1"/>
  <c r="M14" i="1"/>
  <c r="AB13" i="1"/>
  <c r="Y13" i="1" s="1"/>
  <c r="V13" i="1"/>
  <c r="S13" i="1" s="1"/>
  <c r="M13" i="1"/>
  <c r="J18" i="1" l="1"/>
  <c r="Y18" i="1" s="1"/>
  <c r="AB63" i="1" s="1"/>
  <c r="Y63" i="1" s="1"/>
  <c r="AB207" i="1" s="1"/>
  <c r="V89" i="1"/>
  <c r="S89" i="1" s="1"/>
  <c r="AB129" i="1"/>
  <c r="Y129" i="1" s="1"/>
  <c r="AB131" i="1" s="1"/>
  <c r="Y131" i="1" s="1"/>
  <c r="AB99" i="1"/>
  <c r="Y99" i="1" s="1"/>
  <c r="AB101" i="1" s="1"/>
  <c r="Y101" i="1" s="1"/>
  <c r="V129" i="1"/>
  <c r="S129" i="1" s="1"/>
  <c r="AB120" i="1"/>
  <c r="Y120" i="1" s="1"/>
  <c r="AB149" i="1"/>
  <c r="Y149" i="1" s="1"/>
  <c r="AB151" i="1" s="1"/>
  <c r="Y151" i="1" s="1"/>
  <c r="P169" i="1"/>
  <c r="M169" i="1" s="1"/>
  <c r="V169" i="1"/>
  <c r="S169" i="1" s="1"/>
  <c r="AB89" i="1"/>
  <c r="Y89" i="1" s="1"/>
  <c r="M35" i="1"/>
  <c r="AB159" i="1"/>
  <c r="Y159" i="1" s="1"/>
  <c r="AB119" i="1"/>
  <c r="Y119" i="1" s="1"/>
  <c r="AB121" i="1" s="1"/>
  <c r="Y121" i="1" s="1"/>
  <c r="V159" i="1"/>
  <c r="S159" i="1" s="1"/>
  <c r="J31" i="1"/>
  <c r="Y31" i="1" s="1"/>
  <c r="J22" i="1"/>
  <c r="S22" i="1" s="1"/>
  <c r="J78" i="1"/>
  <c r="Y78" i="1" s="1"/>
  <c r="J51" i="1"/>
  <c r="Y51" i="1" s="1"/>
  <c r="J48" i="1"/>
  <c r="J77" i="1"/>
  <c r="J30" i="1"/>
  <c r="J62" i="1"/>
  <c r="Y62" i="1" s="1"/>
  <c r="J26" i="1"/>
  <c r="V20" i="1"/>
  <c r="S20" i="1" s="1"/>
  <c r="AB20" i="1"/>
  <c r="Y20" i="1" s="1"/>
  <c r="P89" i="1"/>
  <c r="M89" i="1" s="1"/>
  <c r="P91" i="1" s="1"/>
  <c r="M91" i="1" s="1"/>
  <c r="G95" i="1"/>
  <c r="P129" i="1"/>
  <c r="M129" i="1" s="1"/>
  <c r="AB130" i="1"/>
  <c r="Y130" i="1" s="1"/>
  <c r="M24" i="1"/>
  <c r="G156" i="1"/>
  <c r="V160" i="1"/>
  <c r="S160" i="1" s="1"/>
  <c r="G135" i="1"/>
  <c r="G146" i="1"/>
  <c r="V130" i="1"/>
  <c r="S130" i="1" s="1"/>
  <c r="P120" i="1"/>
  <c r="M120" i="1" s="1"/>
  <c r="V120" i="1"/>
  <c r="S120" i="1" s="1"/>
  <c r="G106" i="1"/>
  <c r="V90" i="1"/>
  <c r="S90" i="1" s="1"/>
  <c r="AB90" i="1"/>
  <c r="Y90" i="1" s="1"/>
  <c r="J60" i="1"/>
  <c r="Y60" i="1" s="1"/>
  <c r="M27" i="1"/>
  <c r="J57" i="1"/>
  <c r="S57" i="1" s="1"/>
  <c r="G85" i="1"/>
  <c r="G86" i="1"/>
  <c r="G115" i="1"/>
  <c r="G116" i="1"/>
  <c r="S114" i="1"/>
  <c r="V119" i="1"/>
  <c r="S119" i="1" s="1"/>
  <c r="V121" i="1" s="1"/>
  <c r="S121" i="1" s="1"/>
  <c r="Y88" i="1"/>
  <c r="S88" i="1"/>
  <c r="V91" i="1" s="1"/>
  <c r="S91" i="1" s="1"/>
  <c r="Y114" i="1"/>
  <c r="P130" i="1"/>
  <c r="M130" i="1" s="1"/>
  <c r="P63" i="1"/>
  <c r="M63" i="1" s="1"/>
  <c r="P20" i="1"/>
  <c r="M20" i="1" s="1"/>
  <c r="J54" i="1"/>
  <c r="P90" i="1"/>
  <c r="M90" i="1" s="1"/>
  <c r="P119" i="1"/>
  <c r="M119" i="1" s="1"/>
  <c r="Y135" i="1"/>
  <c r="AB139" i="1" s="1"/>
  <c r="Y139" i="1" s="1"/>
  <c r="AB141" i="1" s="1"/>
  <c r="Y141" i="1" s="1"/>
  <c r="S135" i="1"/>
  <c r="V139" i="1" s="1"/>
  <c r="S139" i="1" s="1"/>
  <c r="V141" i="1" s="1"/>
  <c r="S141" i="1" s="1"/>
  <c r="AB150" i="1"/>
  <c r="Y150" i="1" s="1"/>
  <c r="P170" i="1"/>
  <c r="M170" i="1" s="1"/>
  <c r="AB100" i="1"/>
  <c r="Y100" i="1" s="1"/>
  <c r="Y107" i="1"/>
  <c r="S107" i="1"/>
  <c r="M107" i="1"/>
  <c r="M135" i="1"/>
  <c r="P139" i="1" s="1"/>
  <c r="M139" i="1" s="1"/>
  <c r="P141" i="1" s="1"/>
  <c r="M141" i="1" s="1"/>
  <c r="AB160" i="1"/>
  <c r="Y160" i="1" s="1"/>
  <c r="V170" i="1"/>
  <c r="S170" i="1" s="1"/>
  <c r="M95" i="1"/>
  <c r="P99" i="1" s="1"/>
  <c r="M99" i="1" s="1"/>
  <c r="P101" i="1" s="1"/>
  <c r="M101" i="1" s="1"/>
  <c r="Y137" i="1"/>
  <c r="S137" i="1"/>
  <c r="S95" i="1"/>
  <c r="V99" i="1" s="1"/>
  <c r="S99" i="1" s="1"/>
  <c r="S39" i="1"/>
  <c r="Y124" i="1"/>
  <c r="S124" i="1"/>
  <c r="M124" i="1"/>
  <c r="Y35" i="1"/>
  <c r="Y84" i="1"/>
  <c r="S84" i="1"/>
  <c r="M23" i="1"/>
  <c r="M97" i="1"/>
  <c r="M118" i="1"/>
  <c r="Y105" i="1"/>
  <c r="AB109" i="1" s="1"/>
  <c r="Y109" i="1" s="1"/>
  <c r="AB111" i="1" s="1"/>
  <c r="Y111" i="1" s="1"/>
  <c r="S105" i="1"/>
  <c r="V109" i="1" s="1"/>
  <c r="S109" i="1" s="1"/>
  <c r="V111" i="1" s="1"/>
  <c r="S111" i="1" s="1"/>
  <c r="M105" i="1"/>
  <c r="P109" i="1" s="1"/>
  <c r="M109" i="1" s="1"/>
  <c r="P111" i="1" s="1"/>
  <c r="M111" i="1" s="1"/>
  <c r="Y158" i="1"/>
  <c r="S158" i="1"/>
  <c r="M158" i="1"/>
  <c r="Y175" i="1"/>
  <c r="AB179" i="1" s="1"/>
  <c r="Y179" i="1" s="1"/>
  <c r="AB181" i="1" s="1"/>
  <c r="Y181" i="1" s="1"/>
  <c r="S175" i="1"/>
  <c r="V179" i="1" s="1"/>
  <c r="S179" i="1" s="1"/>
  <c r="M175" i="1"/>
  <c r="P179" i="1" s="1"/>
  <c r="M179" i="1" s="1"/>
  <c r="Y165" i="1"/>
  <c r="AB169" i="1" s="1"/>
  <c r="Y169" i="1" s="1"/>
  <c r="AB171" i="1" s="1"/>
  <c r="Y171" i="1" s="1"/>
  <c r="Y167" i="1"/>
  <c r="M177" i="1"/>
  <c r="M164" i="1"/>
  <c r="S177" i="1"/>
  <c r="M128" i="1"/>
  <c r="M145" i="1"/>
  <c r="P149" i="1" s="1"/>
  <c r="M149" i="1" s="1"/>
  <c r="P151" i="1" s="1"/>
  <c r="M151" i="1" s="1"/>
  <c r="M147" i="1"/>
  <c r="S164" i="1"/>
  <c r="M168" i="1"/>
  <c r="S145" i="1"/>
  <c r="V149" i="1" s="1"/>
  <c r="S149" i="1" s="1"/>
  <c r="V151" i="1" s="1"/>
  <c r="S151" i="1" s="1"/>
  <c r="S128" i="1"/>
  <c r="S147" i="1"/>
  <c r="S168" i="1"/>
  <c r="G176" i="1"/>
  <c r="M155" i="1"/>
  <c r="P159" i="1" s="1"/>
  <c r="M159" i="1" s="1"/>
  <c r="M157" i="1"/>
  <c r="S174" i="1"/>
  <c r="M178" i="1"/>
  <c r="S178" i="1"/>
  <c r="S18" i="1" l="1"/>
  <c r="V63" i="1" s="1"/>
  <c r="S63" i="1" s="1"/>
  <c r="V207" i="1" s="1"/>
  <c r="S62" i="1"/>
  <c r="V161" i="1"/>
  <c r="S161" i="1" s="1"/>
  <c r="V131" i="1"/>
  <c r="S131" i="1" s="1"/>
  <c r="P150" i="1"/>
  <c r="M150" i="1" s="1"/>
  <c r="M62" i="1"/>
  <c r="AB91" i="1"/>
  <c r="Y91" i="1" s="1"/>
  <c r="Y22" i="1"/>
  <c r="Y23" i="1" s="1"/>
  <c r="P171" i="1"/>
  <c r="M171" i="1" s="1"/>
  <c r="V171" i="1"/>
  <c r="S171" i="1" s="1"/>
  <c r="M78" i="1"/>
  <c r="AB161" i="1"/>
  <c r="Y161" i="1" s="1"/>
  <c r="P131" i="1"/>
  <c r="M131" i="1" s="1"/>
  <c r="AB180" i="1"/>
  <c r="Y180" i="1" s="1"/>
  <c r="S51" i="1"/>
  <c r="AB140" i="1"/>
  <c r="Y140" i="1" s="1"/>
  <c r="S26" i="1"/>
  <c r="V203" i="1" s="1"/>
  <c r="Y26" i="1"/>
  <c r="S78" i="1"/>
  <c r="S31" i="1"/>
  <c r="Y30" i="1"/>
  <c r="S30" i="1"/>
  <c r="V150" i="1"/>
  <c r="S150" i="1" s="1"/>
  <c r="V180" i="1"/>
  <c r="S180" i="1" s="1"/>
  <c r="P100" i="1"/>
  <c r="M100" i="1" s="1"/>
  <c r="J72" i="1" a="1"/>
  <c r="J72" i="1" s="1"/>
  <c r="J69" i="1" a="1"/>
  <c r="J69" i="1" s="1"/>
  <c r="J71" i="1" a="1"/>
  <c r="J71" i="1" s="1"/>
  <c r="J70" i="1" a="1"/>
  <c r="J70" i="1" s="1"/>
  <c r="J74" i="1" a="1"/>
  <c r="J74" i="1" s="1"/>
  <c r="J73" i="1" a="1"/>
  <c r="J73" i="1" s="1"/>
  <c r="J75" i="1" a="1"/>
  <c r="J75" i="1" s="1"/>
  <c r="M68" i="1"/>
  <c r="S68" i="1"/>
  <c r="Y68" i="1"/>
  <c r="AB110" i="1"/>
  <c r="Y110" i="1" s="1"/>
  <c r="V181" i="1"/>
  <c r="S181" i="1" s="1"/>
  <c r="P121" i="1"/>
  <c r="M121" i="1" s="1"/>
  <c r="P110" i="1"/>
  <c r="M110" i="1" s="1"/>
  <c r="P160" i="1"/>
  <c r="M160" i="1" s="1"/>
  <c r="V183" i="1"/>
  <c r="S183" i="1" s="1"/>
  <c r="V110" i="1"/>
  <c r="S110" i="1" s="1"/>
  <c r="S60" i="1"/>
  <c r="P190" i="1"/>
  <c r="P189" i="1"/>
  <c r="Y57" i="1"/>
  <c r="P192" i="1"/>
  <c r="V100" i="1"/>
  <c r="S100" i="1" s="1"/>
  <c r="P181" i="1"/>
  <c r="M181" i="1" s="1"/>
  <c r="S77" i="1"/>
  <c r="M77" i="1"/>
  <c r="Y77" i="1"/>
  <c r="Y58" i="1"/>
  <c r="S58" i="1"/>
  <c r="AB183" i="1"/>
  <c r="Y183" i="1" s="1"/>
  <c r="G165" i="1"/>
  <c r="G166" i="1"/>
  <c r="P180" i="1"/>
  <c r="M180" i="1" s="1"/>
  <c r="AB170" i="1"/>
  <c r="Y170" i="1" s="1"/>
  <c r="S48" i="1"/>
  <c r="V49" i="1" s="1"/>
  <c r="J49" i="1"/>
  <c r="Y48" i="1"/>
  <c r="M54" i="1"/>
  <c r="J55" i="1" s="1"/>
  <c r="Y54" i="1"/>
  <c r="S54" i="1"/>
  <c r="V101" i="1"/>
  <c r="S101" i="1" s="1"/>
  <c r="P140" i="1"/>
  <c r="M140" i="1" s="1"/>
  <c r="P183" i="1"/>
  <c r="M183" i="1" s="1"/>
  <c r="P161" i="1"/>
  <c r="M161" i="1" s="1"/>
  <c r="V140" i="1"/>
  <c r="S140" i="1" s="1"/>
  <c r="G125" i="1"/>
  <c r="G126" i="1"/>
  <c r="S23" i="1"/>
  <c r="S24" i="1"/>
  <c r="AB185" i="1" l="1"/>
  <c r="Y185" i="1" s="1"/>
  <c r="V197" i="1"/>
  <c r="V200" i="1" s="1"/>
  <c r="Y24" i="1"/>
  <c r="P195" i="1"/>
  <c r="AB197" i="1"/>
  <c r="AB200" i="1" s="1"/>
  <c r="V190" i="1"/>
  <c r="V185" i="1"/>
  <c r="S185" i="1" s="1"/>
  <c r="AB190" i="1"/>
  <c r="V192" i="1"/>
  <c r="AB192" i="1"/>
  <c r="AB203" i="1"/>
  <c r="AB195" i="1"/>
  <c r="AB184" i="1"/>
  <c r="Y184" i="1" s="1"/>
  <c r="AB194" i="1" s="1"/>
  <c r="V195" i="1"/>
  <c r="S73" i="1"/>
  <c r="M73" i="1"/>
  <c r="Y73" i="1"/>
  <c r="Y74" i="1"/>
  <c r="S74" i="1"/>
  <c r="M74" i="1"/>
  <c r="Y70" i="1"/>
  <c r="S70" i="1"/>
  <c r="M70" i="1"/>
  <c r="M71" i="1"/>
  <c r="Y71" i="1"/>
  <c r="S71" i="1"/>
  <c r="Y69" i="1"/>
  <c r="S69" i="1"/>
  <c r="M69" i="1"/>
  <c r="Y72" i="1"/>
  <c r="M72" i="1"/>
  <c r="S72" i="1"/>
  <c r="Y28" i="1"/>
  <c r="Y27" i="1"/>
  <c r="M75" i="1"/>
  <c r="Y75" i="1"/>
  <c r="S75" i="1"/>
  <c r="S28" i="1"/>
  <c r="S27" i="1"/>
  <c r="P184" i="1"/>
  <c r="M184" i="1" s="1"/>
  <c r="P185" i="1"/>
  <c r="M185" i="1" s="1"/>
  <c r="P197" i="1" s="1"/>
  <c r="P200" i="1" s="1"/>
  <c r="P203" i="1" s="1"/>
  <c r="V184" i="1"/>
  <c r="S184" i="1" s="1"/>
  <c r="V194" i="1" s="1"/>
  <c r="S49" i="1"/>
  <c r="V189" i="1"/>
  <c r="AB49" i="1"/>
  <c r="Y49" i="1" s="1"/>
  <c r="AB189" i="1"/>
  <c r="Y55" i="1"/>
  <c r="AB191" i="1" s="1"/>
  <c r="S55" i="1"/>
  <c r="V191" i="1" s="1"/>
  <c r="M55" i="1"/>
  <c r="P191" i="1" s="1"/>
  <c r="P193" i="1" s="1"/>
  <c r="P194" i="1" l="1"/>
  <c r="P199" i="1" s="1"/>
  <c r="V193" i="1"/>
  <c r="V199" i="1" s="1"/>
  <c r="AB193" i="1"/>
  <c r="AB199" i="1" s="1"/>
  <c r="AB202" i="1" l="1"/>
  <c r="AB204" i="1" s="1"/>
  <c r="V202" i="1"/>
  <c r="V204" i="1" s="1"/>
  <c r="P202" i="1"/>
  <c r="P204" i="1" s="1"/>
  <c r="P206" i="1" s="1"/>
  <c r="P20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<sst xmlns="http://schemas.openxmlformats.org/spreadsheetml/2006/main" count="853" uniqueCount="344">
  <si>
    <t>Project</t>
  </si>
  <si>
    <t>Projectcode:</t>
  </si>
  <si>
    <t>Onderwerp</t>
  </si>
  <si>
    <t>Invoer</t>
  </si>
  <si>
    <t>Opgesteld</t>
  </si>
  <si>
    <t>Versie:</t>
  </si>
  <si>
    <t>Gecontroleerd</t>
  </si>
  <si>
    <t>Versie datum:</t>
  </si>
  <si>
    <t>Bestand:</t>
  </si>
  <si>
    <t>Status:</t>
  </si>
  <si>
    <t>SCENARIO 1</t>
  </si>
  <si>
    <t>SCENARIO 2</t>
  </si>
  <si>
    <t>SCENARIO 3</t>
  </si>
  <si>
    <t>Algemeen</t>
  </si>
  <si>
    <t>Eenheid</t>
  </si>
  <si>
    <t>Default</t>
  </si>
  <si>
    <t>Eigen invoer</t>
  </si>
  <si>
    <t>Opmerkingen</t>
  </si>
  <si>
    <t>Productnaam</t>
  </si>
  <si>
    <t>[-]</t>
  </si>
  <si>
    <t>Sectie</t>
  </si>
  <si>
    <t>C Industrie</t>
  </si>
  <si>
    <t>Afdeling</t>
  </si>
  <si>
    <t>23 Bouwmaterialenindustrie</t>
  </si>
  <si>
    <t>Layer of Brand</t>
  </si>
  <si>
    <t>Skin</t>
  </si>
  <si>
    <t>Technische levensduur</t>
  </si>
  <si>
    <t>[jaar]</t>
  </si>
  <si>
    <t>Activatie restwaarde na</t>
  </si>
  <si>
    <t>Activatie restwaarde in jaar</t>
  </si>
  <si>
    <t>Eerste cycli</t>
  </si>
  <si>
    <t>Eindelevensduurscenario</t>
  </si>
  <si>
    <t>Hergebruik</t>
  </si>
  <si>
    <t>Aandeel hergebruik</t>
  </si>
  <si>
    <t>[%]</t>
  </si>
  <si>
    <t>Aandeel recycling</t>
  </si>
  <si>
    <t>Laatste cyclus</t>
  </si>
  <si>
    <t>Recycling</t>
  </si>
  <si>
    <t>Discontovoet</t>
  </si>
  <si>
    <t>Inflatie</t>
  </si>
  <si>
    <t>Productspecifiek</t>
  </si>
  <si>
    <t>Randvoorwaarden</t>
  </si>
  <si>
    <t>Toxisch</t>
  </si>
  <si>
    <r>
      <t xml:space="preserve">Bevat het product toxische stoffen die zijn opgenomen in de lijst </t>
    </r>
    <r>
      <rPr>
        <u/>
        <sz val="11"/>
        <color theme="5"/>
        <rFont val="Calibri"/>
        <family val="2"/>
        <scheme val="minor"/>
      </rPr>
      <t>Zeer Zorgwekkende Stoffen (ZZS)</t>
    </r>
    <r>
      <rPr>
        <sz val="11"/>
        <color theme="5"/>
        <rFont val="Calibri"/>
        <family val="2"/>
        <scheme val="minor"/>
      </rPr>
      <t>?</t>
    </r>
  </si>
  <si>
    <t>Onbekend</t>
  </si>
  <si>
    <t>Kan het product worden gereinigd?</t>
  </si>
  <si>
    <t>Nee</t>
  </si>
  <si>
    <t>Kan het risico worden verminderd door het insluiten van de toxische stof?</t>
  </si>
  <si>
    <t>Losmaakbaarheidsindex (LI) 2.0</t>
  </si>
  <si>
    <t>Type verbinding</t>
  </si>
  <si>
    <t>Toegankelijkheid verbinding</t>
  </si>
  <si>
    <t>Randopsluiting</t>
  </si>
  <si>
    <t>Doorkruisingen</t>
  </si>
  <si>
    <t>Losmaakbaarheid</t>
  </si>
  <si>
    <t xml:space="preserve">Is het product zonder onherstelbare schade te scheiden naar individuele componenten? </t>
  </si>
  <si>
    <t>Ja</t>
  </si>
  <si>
    <t>Aanschafkosten</t>
  </si>
  <si>
    <t>Aankoopprijs product</t>
  </si>
  <si>
    <t>[€]</t>
  </si>
  <si>
    <t>Aandeel materiaal</t>
  </si>
  <si>
    <t>Aandeel arbeid</t>
  </si>
  <si>
    <t>Verlies</t>
  </si>
  <si>
    <t>Aandeel verlies van totale product</t>
  </si>
  <si>
    <t>Kwaliteitsreductie</t>
  </si>
  <si>
    <t>Conditie</t>
  </si>
  <si>
    <t>Reductie in kwaliteit</t>
  </si>
  <si>
    <t>Demontagekosten</t>
  </si>
  <si>
    <t>Reviseerkosten</t>
  </si>
  <si>
    <t>Correctief onderhoud</t>
  </si>
  <si>
    <t>Vervangingsmomenten</t>
  </si>
  <si>
    <t>[stuks]</t>
  </si>
  <si>
    <t>Transportkosten</t>
  </si>
  <si>
    <t>Optie 1: Generiek</t>
  </si>
  <si>
    <t>Optie 2: Specifiek</t>
  </si>
  <si>
    <t>Vervoersmiddel</t>
  </si>
  <si>
    <t>Vrachtwagen</t>
  </si>
  <si>
    <t>Voorrijkosten</t>
  </si>
  <si>
    <t>Kilometertarief</t>
  </si>
  <si>
    <t>[€/km]</t>
  </si>
  <si>
    <t>Afstand</t>
  </si>
  <si>
    <t>[km]</t>
  </si>
  <si>
    <t>Uurtarief transporteur</t>
  </si>
  <si>
    <t>[€/uur]</t>
  </si>
  <si>
    <t>Totale uren (incl. laden en lossen)</t>
  </si>
  <si>
    <t>[uur]</t>
  </si>
  <si>
    <t>Max. volume vervoersmiddel</t>
  </si>
  <si>
    <t>[m3]</t>
  </si>
  <si>
    <t>Max. gewicht vervoersmiddel</t>
  </si>
  <si>
    <t>[ton]</t>
  </si>
  <si>
    <t>Opslagkosten</t>
  </si>
  <si>
    <t>Kosten opslaglocatie</t>
  </si>
  <si>
    <t>[€/m2/maand]</t>
  </si>
  <si>
    <t>Tijd van opslag</t>
  </si>
  <si>
    <t>[maand]</t>
  </si>
  <si>
    <t>Productoppervlak</t>
  </si>
  <si>
    <t>[m2]</t>
  </si>
  <si>
    <t>Componentspecifiek</t>
  </si>
  <si>
    <t>Component 1</t>
  </si>
  <si>
    <t>Hout</t>
  </si>
  <si>
    <t>Functionele eenheid (FE)</t>
  </si>
  <si>
    <t>Aantal FE</t>
  </si>
  <si>
    <t>Gewicht per FE</t>
  </si>
  <si>
    <t>Soortelijk gewicht</t>
  </si>
  <si>
    <t>[kg/m3]</t>
  </si>
  <si>
    <t>Schrootprijs</t>
  </si>
  <si>
    <t>[€/kg]</t>
  </si>
  <si>
    <t>Subtotaal gewicht</t>
  </si>
  <si>
    <t>[kg]</t>
  </si>
  <si>
    <t>Subtotaal volume</t>
  </si>
  <si>
    <t>Subtotaal schrootprijs</t>
  </si>
  <si>
    <t>Component 2</t>
  </si>
  <si>
    <t>Component 3</t>
  </si>
  <si>
    <t>Component 4</t>
  </si>
  <si>
    <t>Component 5</t>
  </si>
  <si>
    <t>Component 6</t>
  </si>
  <si>
    <t>Component 7</t>
  </si>
  <si>
    <t>Component 8</t>
  </si>
  <si>
    <t>Component 9</t>
  </si>
  <si>
    <t>Component 10</t>
  </si>
  <si>
    <t>Totalen</t>
  </si>
  <si>
    <t>Totaal gewicht</t>
  </si>
  <si>
    <t>Totaal volume</t>
  </si>
  <si>
    <t>Totaal schrootprijs</t>
  </si>
  <si>
    <t>Resultaten</t>
  </si>
  <si>
    <t>Hergebruikwaarde</t>
  </si>
  <si>
    <t>Aanschafkosten (materiaal)</t>
  </si>
  <si>
    <t>Recyclingwaarde</t>
  </si>
  <si>
    <t>Subtotalen</t>
  </si>
  <si>
    <t>Subtotaal hergebruikwaarde</t>
  </si>
  <si>
    <t>Subtotaal recyclingwaarde</t>
  </si>
  <si>
    <t>Totaal hergebruikwaarde</t>
  </si>
  <si>
    <t>Totaal recyclingwaarde</t>
  </si>
  <si>
    <t>Totaal restwaarde (T=0)</t>
  </si>
  <si>
    <t>Netto contante waarde (NCW)</t>
  </si>
  <si>
    <t>NCW restwaarde (T=0)</t>
  </si>
  <si>
    <t>% restwaarde t.o.v. aanschafkosten (materiaal + arbeid)</t>
  </si>
  <si>
    <t>definitief</t>
  </si>
  <si>
    <t>-</t>
  </si>
  <si>
    <t>Restwaardeberekening &lt;NAAM PRODUCT&gt;</t>
  </si>
  <si>
    <t>A Landbouw bosbouw en visserij</t>
  </si>
  <si>
    <t>B Delfstoffenwinning</t>
  </si>
  <si>
    <t>D Energievoorziening</t>
  </si>
  <si>
    <t>E Waterleidingbedrijven en afvalbeheer</t>
  </si>
  <si>
    <t>F Bouwnijverheid</t>
  </si>
  <si>
    <t>G Handel</t>
  </si>
  <si>
    <t>H Vervoer en opslag</t>
  </si>
  <si>
    <t>I Horeca</t>
  </si>
  <si>
    <t>J Informatie en communicatie</t>
  </si>
  <si>
    <t>K Financiële dienstverlening</t>
  </si>
  <si>
    <t>L Verhuur en handel van onroerend goed</t>
  </si>
  <si>
    <t>M Specialistische zakelijke diensten</t>
  </si>
  <si>
    <t>N Verhuur en overige zakelijke diensten</t>
  </si>
  <si>
    <t>O Openbaar bestuur en overheidsdiensten</t>
  </si>
  <si>
    <t>P Onderwijs</t>
  </si>
  <si>
    <t>Q Gezondheids en welzijnszorg</t>
  </si>
  <si>
    <t>R Cultuur sport en recreatie</t>
  </si>
  <si>
    <t>S Overige dienstverlening</t>
  </si>
  <si>
    <t>T Huishoudens</t>
  </si>
  <si>
    <t>U Extraterritoriale organisaties</t>
  </si>
  <si>
    <t>Layers of brand</t>
  </si>
  <si>
    <t>Levensduur (jaar)</t>
  </si>
  <si>
    <t>Naam</t>
  </si>
  <si>
    <t>Symbool</t>
  </si>
  <si>
    <t>Toxiciteit_1</t>
  </si>
  <si>
    <t>Score</t>
  </si>
  <si>
    <t>Functionele eenheid</t>
  </si>
  <si>
    <t>Conditiescore</t>
  </si>
  <si>
    <t>Materiaalgroep</t>
  </si>
  <si>
    <t>FE</t>
  </si>
  <si>
    <t>LME</t>
  </si>
  <si>
    <t>01 Landbouw</t>
  </si>
  <si>
    <t>06 Winning van aardolie en aardgas</t>
  </si>
  <si>
    <t>10 Voedingsmiddelenindustrie</t>
  </si>
  <si>
    <t>35 Energiebedrijven</t>
  </si>
  <si>
    <t>36 Waterleidingbedrijven</t>
  </si>
  <si>
    <t>41 Algemene bouw en projectontwikkeling</t>
  </si>
  <si>
    <t>45 Autohandel en -reparatie</t>
  </si>
  <si>
    <t>49 Vervoer over land</t>
  </si>
  <si>
    <t>55 Logiesverstrekking</t>
  </si>
  <si>
    <t>58 Uitgeverijen</t>
  </si>
  <si>
    <t>64 Bankwezen</t>
  </si>
  <si>
    <t>68 Verhuur en handel van onroerend goed</t>
  </si>
  <si>
    <t>69 Juridische diensten en administratie</t>
  </si>
  <si>
    <t>77 Verhuur van roerende goederen</t>
  </si>
  <si>
    <t>84 Openbaar bestuur en overheidsdiensten</t>
  </si>
  <si>
    <t>85 Onderwijs</t>
  </si>
  <si>
    <t>86 Gezondheidszorg</t>
  </si>
  <si>
    <t>90 Kunst</t>
  </si>
  <si>
    <t>94 Ideële, belangen-, hobbyverenigingen</t>
  </si>
  <si>
    <t>97 Huishoudens met personeel</t>
  </si>
  <si>
    <t>99 Extraterritoriale organisaties</t>
  </si>
  <si>
    <t>Structure</t>
  </si>
  <si>
    <t>Symbool_Toxisch</t>
  </si>
  <si>
    <t>Droge verbinding</t>
  </si>
  <si>
    <t>st</t>
  </si>
  <si>
    <t>Boot</t>
  </si>
  <si>
    <t>Glas</t>
  </si>
  <si>
    <t>02 Bosbouw</t>
  </si>
  <si>
    <t>08 Delfstoffenwinning (geen olie en gas)</t>
  </si>
  <si>
    <t>11 Drankenindustrie</t>
  </si>
  <si>
    <t>37 Afvalwaterinzameling en -behandeling</t>
  </si>
  <si>
    <t>42 Grond-, water- en wegenbouw</t>
  </si>
  <si>
    <t>46 Groothandel en handelsbemiddeling</t>
  </si>
  <si>
    <t>50 Vervoer over water</t>
  </si>
  <si>
    <t>56 Restaurants en cafés</t>
  </si>
  <si>
    <t>59 Film- en tv-productie; geluidsopname</t>
  </si>
  <si>
    <t>65 Verzekeraars en pensioenfondsen</t>
  </si>
  <si>
    <t>70 Holdings en managementadviesbureaus</t>
  </si>
  <si>
    <t>78 Uitzendbureaus en arbeidsbemiddeling</t>
  </si>
  <si>
    <t>87 Verpleging en zorg met overnachting</t>
  </si>
  <si>
    <t>91 Bibliotheken, musea en natuurbehoud</t>
  </si>
  <si>
    <t>95 Reparatie van consumentenartikelen</t>
  </si>
  <si>
    <t>98 Huishoudproductie voor eigen gebruik</t>
  </si>
  <si>
    <t>Symbool_NietToxisch</t>
  </si>
  <si>
    <t>Verbinding met toegevoegde elementen</t>
  </si>
  <si>
    <t>m1</t>
  </si>
  <si>
    <t>Vliegtuig</t>
  </si>
  <si>
    <t>03 Visserij</t>
  </si>
  <si>
    <t>09 Dienstverlening delfstoffenwinning</t>
  </si>
  <si>
    <t>12 Tabaksindustrie</t>
  </si>
  <si>
    <t>38 Afvalbehandeling en recycling</t>
  </si>
  <si>
    <t>43 Gespecialiseerde bouw</t>
  </si>
  <si>
    <t>47 Detailhandel (niet in auto's)</t>
  </si>
  <si>
    <t>51 Vervoer door de lucht</t>
  </si>
  <si>
    <t>60 Radio- en televisieomroepen</t>
  </si>
  <si>
    <t>66 Overige financiële dienstverlening</t>
  </si>
  <si>
    <t>71 Architecten-, ingenieursbureaus e.d.</t>
  </si>
  <si>
    <t>79 Reisbureaus, reisorganisatie en -info</t>
  </si>
  <si>
    <t>88 Welzijnszorg zonder overnachting</t>
  </si>
  <si>
    <t>92 Loterijen en kansspelen</t>
  </si>
  <si>
    <t>96 Overige persoonlijke dienstverlening</t>
  </si>
  <si>
    <t>Services</t>
  </si>
  <si>
    <t>Directe integrale verbinding</t>
  </si>
  <si>
    <t>m2</t>
  </si>
  <si>
    <t>Beide</t>
  </si>
  <si>
    <t>Metaal - Aluminium</t>
  </si>
  <si>
    <t>13 Textielindustrie</t>
  </si>
  <si>
    <t>39 Sanering en overig afvalbeheer</t>
  </si>
  <si>
    <t>52 Opslag, dienstverlening voor vervoer</t>
  </si>
  <si>
    <t>61 Telecommunicatie</t>
  </si>
  <si>
    <t>72 Research</t>
  </si>
  <si>
    <t>80 Beveiligings- en opsporingsdiensten</t>
  </si>
  <si>
    <t>93 Sport en recreatie</t>
  </si>
  <si>
    <t>Spaceplan</t>
  </si>
  <si>
    <t>Zachte chemische verbinding</t>
  </si>
  <si>
    <t>m3</t>
  </si>
  <si>
    <t>Metaal - Brons</t>
  </si>
  <si>
    <t>14 Kledingindustrie</t>
  </si>
  <si>
    <t>53 Post en koeriers</t>
  </si>
  <si>
    <t>62 IT-dienstverlening</t>
  </si>
  <si>
    <t>73 Reclamewezen en marktonderzoek</t>
  </si>
  <si>
    <t>81 Schoonmaakbedrijven, hoveniers e.d.</t>
  </si>
  <si>
    <t>Stuff</t>
  </si>
  <si>
    <t>Toxiciteit_2</t>
  </si>
  <si>
    <t>Harde chemische verbinding</t>
  </si>
  <si>
    <t>kg</t>
  </si>
  <si>
    <t>Metaal - IJzer</t>
  </si>
  <si>
    <t>15 Leer- en schoenenindustrie</t>
  </si>
  <si>
    <t>63 Diensten op het gebied van informatie</t>
  </si>
  <si>
    <t>74 Design, fotografie, vertaalbureaus</t>
  </si>
  <si>
    <t>82 Overige zakelijke dienstverlening</t>
  </si>
  <si>
    <t>Symbool_TVSlecht</t>
  </si>
  <si>
    <t>Metaal - Koper</t>
  </si>
  <si>
    <t>16 Houtindustrie</t>
  </si>
  <si>
    <t>75 Veterinaire dienstverlening</t>
  </si>
  <si>
    <t>Symbool_TVGoed</t>
  </si>
  <si>
    <t>Toegankelijkheid van de verbinding</t>
  </si>
  <si>
    <t>Metaal - RVS</t>
  </si>
  <si>
    <t>17 Papierindustrie</t>
  </si>
  <si>
    <t>Vrij toegankelijk zonder extra handelingen</t>
  </si>
  <si>
    <t>Metaal - Zink</t>
  </si>
  <si>
    <t>18 Grafische industrie</t>
  </si>
  <si>
    <t>Toegankelijk met extra handelingen die geen schade veroorzaken</t>
  </si>
  <si>
    <t>Organisch</t>
  </si>
  <si>
    <t>19 Aardolie-industrie</t>
  </si>
  <si>
    <t>Losmaakbaar</t>
  </si>
  <si>
    <t>Toxiciteit_3</t>
  </si>
  <si>
    <t>Toegankelijk met extra handelingen met volledig herstelbare schade</t>
  </si>
  <si>
    <t>Plastic</t>
  </si>
  <si>
    <t>20 Chemische industrie</t>
  </si>
  <si>
    <t>Symbool_NietLos</t>
  </si>
  <si>
    <t>Toegankelijk met extra handelingen met gedeeltelijk herstelbare schade</t>
  </si>
  <si>
    <t>Steen</t>
  </si>
  <si>
    <t>21 Farmaceutische industrie</t>
  </si>
  <si>
    <t>Symbool_Los</t>
  </si>
  <si>
    <t>Niet toegankelijk - onherstelbare schade aan het product of omliggende producten</t>
  </si>
  <si>
    <t>22 Rubber- en kunststofproductindustrie</t>
  </si>
  <si>
    <t xml:space="preserve">Doorkruisingen </t>
  </si>
  <si>
    <t>24 Basismetaalindustrie</t>
  </si>
  <si>
    <t>Geen doorkruisingen - modulaire zonering van producten of elementen uit verschillende lagen</t>
  </si>
  <si>
    <t>25 Metaalproductenindustrie</t>
  </si>
  <si>
    <t xml:space="preserve">Incidentele doorkruisingen van producten of elementen uit verschillende lagen </t>
  </si>
  <si>
    <t>26 Elektrotechnische industrie</t>
  </si>
  <si>
    <t xml:space="preserve">Volledige integratie van producten of elementen uit verschillende lagen </t>
  </si>
  <si>
    <t>27 Elektrische apparatenindustrie</t>
  </si>
  <si>
    <t>28 Machine-industrie</t>
  </si>
  <si>
    <t>29 Auto- en aanhangwagenindustrie</t>
  </si>
  <si>
    <t>Open, geen belemmering voor het (tussentijds) uitnemen van producten of elementen</t>
  </si>
  <si>
    <t>30 Overige transportmiddelenindustrie</t>
  </si>
  <si>
    <t xml:space="preserve">Overlapping, gedeeltelijke belemmering voor het (tussentijds) uitnemen van producten of elementen </t>
  </si>
  <si>
    <t>31 Meubelindustrie</t>
  </si>
  <si>
    <t xml:space="preserve">Gesloten, volledige belemmering voor het (tussentijds) uitnemen van producten of elementen </t>
  </si>
  <si>
    <t>32 Overige industrie</t>
  </si>
  <si>
    <t>33 Reparatie en installatie van machines</t>
  </si>
  <si>
    <t>N.v.t.</t>
  </si>
  <si>
    <t>Uitleg</t>
  </si>
  <si>
    <t>Methode restwaardebepaling</t>
  </si>
  <si>
    <r>
      <t xml:space="preserve">Welkom op de instructiepagina voor dit bestand.
Met dit bestand kunt u verschillende financiële restwaardescenario's doorrekenen. Met betrekking tot de financiële restwaarde kan er onderscheid worden gemaakt tussen de </t>
    </r>
    <r>
      <rPr>
        <b/>
        <sz val="11"/>
        <color theme="1"/>
        <rFont val="Calibri"/>
        <family val="2"/>
        <scheme val="minor"/>
      </rPr>
      <t>hergebruikwaarde</t>
    </r>
    <r>
      <rPr>
        <sz val="11"/>
        <color theme="1"/>
        <rFont val="Calibri"/>
        <family val="2"/>
        <scheme val="minor"/>
      </rPr>
      <t xml:space="preserve"> en de </t>
    </r>
    <r>
      <rPr>
        <b/>
        <sz val="11"/>
        <color theme="1"/>
        <rFont val="Calibri"/>
        <family val="2"/>
        <scheme val="minor"/>
      </rPr>
      <t>recyclingwaarde</t>
    </r>
    <r>
      <rPr>
        <sz val="11"/>
        <color theme="1"/>
        <rFont val="Calibri"/>
        <family val="2"/>
        <scheme val="minor"/>
      </rPr>
      <t>. De recyclingwaarde, oftewel de materiaalwaarde, representeert de financiële waarde van het recyclescenario. In de hiërarchie van gebouw, element, product, materiaal en grondstof, staat dit scenario bijna onderaan en representeert daarmee het meest laagwaardige niveau van circulariteit. Dit wil zeggen dat bijvoorbeeld een stalen vangrails omgesmolten wordt naar het materiaal staal en dat een kunststof bank wordt teruggebracht naar geregranuleerd plastic. De hergebruikwaarde representeert financiële waarde van het hergebruikscenario. Hierbij is financiële restwaarde van de te hergebruiken bouwproducten hoger dan de financiële restwaarde van de te recyclen/downcyclen bouwmaterialen.
Hieronder wordt een korte toelichting gegeven van de begrippen hergebruikwaarde en recyclingwaarde.</t>
    </r>
  </si>
  <si>
    <r>
      <t xml:space="preserve">Om de hergebruikwaarde voor een materiaal of product vast te stellen, wordt gekeken naar de </t>
    </r>
    <r>
      <rPr>
        <b/>
        <sz val="11"/>
        <color theme="1"/>
        <rFont val="Calibri"/>
        <family val="2"/>
        <scheme val="minor"/>
      </rPr>
      <t>theoretische waarde</t>
    </r>
    <r>
      <rPr>
        <sz val="11"/>
        <color theme="1"/>
        <rFont val="Calibri"/>
        <family val="2"/>
        <scheme val="minor"/>
      </rPr>
      <t xml:space="preserve">. De hergebruikwaarde als theoretische waarde is de waarde van een product of gebruikte materialen, verminderd met een set aan correctiefactoren, zoals demontagekosten en transportkosten. 
Het startpunt van de hergebruikwaarde zijn de </t>
    </r>
    <r>
      <rPr>
        <b/>
        <sz val="11"/>
        <color theme="1"/>
        <rFont val="Calibri"/>
        <family val="2"/>
        <scheme val="minor"/>
      </rPr>
      <t>materiële aanschafkosten</t>
    </r>
    <r>
      <rPr>
        <sz val="11"/>
        <color theme="1"/>
        <rFont val="Calibri"/>
        <family val="2"/>
        <scheme val="minor"/>
      </rPr>
      <t xml:space="preserve">. In de bouwindustrie bestaan deze kosten veelal uit een deel materiaal- en een deel arbeidskosten (tezamen de directe bouwkosten). In de maakindustrie bestaan de aanschafkosten meestal volledig uit de kosten voor het materiaal. 
Als tweede wordt het aandeel </t>
    </r>
    <r>
      <rPr>
        <b/>
        <sz val="11"/>
        <color theme="1"/>
        <rFont val="Calibri"/>
        <family val="2"/>
        <scheme val="minor"/>
      </rPr>
      <t>verlies</t>
    </r>
    <r>
      <rPr>
        <sz val="11"/>
        <color theme="1"/>
        <rFont val="Calibri"/>
        <family val="2"/>
        <scheme val="minor"/>
      </rPr>
      <t xml:space="preserve"> vastegesteld. Met verlies wordt het aandeel verloren product bij hergebruik bedoeld, uitgedrukt als percentage van de aanschafkosten. De volgende correctiefactor gaat in op de kwaliteit van een product. Deze </t>
    </r>
    <r>
      <rPr>
        <b/>
        <sz val="11"/>
        <color theme="1"/>
        <rFont val="Calibri"/>
        <family val="2"/>
        <scheme val="minor"/>
      </rPr>
      <t>kwaliteitsreductie</t>
    </r>
    <r>
      <rPr>
        <sz val="11"/>
        <color theme="1"/>
        <rFont val="Calibri"/>
        <family val="2"/>
        <scheme val="minor"/>
      </rPr>
      <t xml:space="preserve"> wordt bepaald als percentage van de aankoopwaarde van het product. 
Daarna worden de kosten voor het demonteren van het product vastgesteld. Deze </t>
    </r>
    <r>
      <rPr>
        <b/>
        <sz val="11"/>
        <color theme="1"/>
        <rFont val="Calibri"/>
        <family val="2"/>
        <scheme val="minor"/>
      </rPr>
      <t>demontagekosten</t>
    </r>
    <r>
      <rPr>
        <sz val="11"/>
        <color theme="1"/>
        <rFont val="Calibri"/>
        <family val="2"/>
        <scheme val="minor"/>
      </rPr>
      <t xml:space="preserve"> worden bepaald aan de hand van de benodigde uren voor demontage en een gemiddeld uurtarief. Hierbij is het uitgangspunt dat demontagetijd de tijd is tussen het starten met losmaken tot het op de pallet leggen. 
Door de kwaliteitsreductie van een product is het vaak nodig dat deze wordt nagekeken en hersteld, dit zijn de </t>
    </r>
    <r>
      <rPr>
        <b/>
        <sz val="11"/>
        <color theme="1"/>
        <rFont val="Calibri"/>
        <family val="2"/>
        <scheme val="minor"/>
      </rPr>
      <t>reviseerkosten</t>
    </r>
    <r>
      <rPr>
        <sz val="11"/>
        <color theme="1"/>
        <rFont val="Calibri"/>
        <family val="2"/>
        <scheme val="minor"/>
      </rPr>
      <t xml:space="preserve">. Deze kosten worden bepaald als een percentage van de kwaliteitsreductie. Namelijk een relatief grote kwaliteitsreductie zorgt voor relatief hoge reviseerkosten. 
Om een product te hergebruiken zijn er kosten voor het vervoeren van het product naar de plek waar het kan worden opgeslagen: de </t>
    </r>
    <r>
      <rPr>
        <b/>
        <sz val="11"/>
        <color theme="1"/>
        <rFont val="Calibri"/>
        <family val="2"/>
        <scheme val="minor"/>
      </rPr>
      <t>transportkosten</t>
    </r>
    <r>
      <rPr>
        <sz val="11"/>
        <color theme="1"/>
        <rFont val="Calibri"/>
        <family val="2"/>
        <scheme val="minor"/>
      </rPr>
      <t xml:space="preserve">. De transportkosten worden vastgesteld aan de hand van een gemiddelde afstand in kilometers en de kosten voor transport per m³ of kg/ton. 
Als laatste zijn er ook kosten voor tijdelijke opslag van het bouwproduct. Deze </t>
    </r>
    <r>
      <rPr>
        <b/>
        <sz val="11"/>
        <color theme="1"/>
        <rFont val="Calibri"/>
        <family val="2"/>
        <scheme val="minor"/>
      </rPr>
      <t>opslagkosten</t>
    </r>
    <r>
      <rPr>
        <sz val="11"/>
        <color theme="1"/>
        <rFont val="Calibri"/>
        <family val="2"/>
        <scheme val="minor"/>
      </rPr>
      <t xml:space="preserve"> worden bepaald aan de hand van de gemiddelde opslagkosten per m2 per maand en de gemiddelde tijd van opslag in maanden. 
De bovenstaande stappen resulteren in de volgende berekening voor het bepalen van de hergebruikwaarde (HW): </t>
    </r>
  </si>
  <si>
    <t>Waar:</t>
  </si>
  <si>
    <t>AK</t>
  </si>
  <si>
    <t>aanschafkosten (materiaal) [€]</t>
  </si>
  <si>
    <t>V</t>
  </si>
  <si>
    <t>verlies [€]</t>
  </si>
  <si>
    <t>KR</t>
  </si>
  <si>
    <t>kwaliteitsreductie [€]</t>
  </si>
  <si>
    <t>DK</t>
  </si>
  <si>
    <t>demontagekosten [€]</t>
  </si>
  <si>
    <t>RK</t>
  </si>
  <si>
    <t>reviseerkosten [€]</t>
  </si>
  <si>
    <t>TK</t>
  </si>
  <si>
    <t>transportkosten [€]</t>
  </si>
  <si>
    <t>OK</t>
  </si>
  <si>
    <t>opslagkosten [€]</t>
  </si>
  <si>
    <t>VM</t>
  </si>
  <si>
    <t>aantal keer dat het product wordt vervangen [st]</t>
  </si>
  <si>
    <r>
      <t xml:space="preserve">Om de recyclingwaarde voor een materiaal of product vast te stellen, wordt gekeken naar de </t>
    </r>
    <r>
      <rPr>
        <b/>
        <sz val="11"/>
        <color theme="1"/>
        <rFont val="Calibri"/>
        <family val="2"/>
        <scheme val="minor"/>
      </rPr>
      <t>marktwaarde</t>
    </r>
    <r>
      <rPr>
        <sz val="11"/>
        <color theme="1"/>
        <rFont val="Calibri"/>
        <family val="2"/>
        <scheme val="minor"/>
      </rPr>
      <t>. De recyclingwaarde als marktwaarde is de waarde van een materiaal, welke wordt bepaald door vraag en aanbod (lees: transactiewaarde). Dit is de reële waarde gebaseerd op actuele, daadwerkelijke transacties. 
De recyclingwaarde (RW) van één product wordt als volgt berekend:</t>
    </r>
  </si>
  <si>
    <t>schrootprijs van product component i per kg [€]</t>
  </si>
  <si>
    <t>gewicht van product component i [kg]</t>
  </si>
  <si>
    <t>Tabbladen</t>
  </si>
  <si>
    <t>Wat is hier en hoe gebruik ik het?</t>
  </si>
  <si>
    <t xml:space="preserve">Alle grijze velden eisen een handmatige invoer van gegevens. </t>
  </si>
  <si>
    <t>&lt; voorbeeld grijs veld &gt;</t>
  </si>
  <si>
    <t>Alle blauwe velden hebben default waarden, die optioneel overschreven kunnen worden.</t>
  </si>
  <si>
    <t>&lt; voorbeeld blauw veld &gt;</t>
  </si>
  <si>
    <r>
      <t xml:space="preserve">Tabblad </t>
    </r>
    <r>
      <rPr>
        <b/>
        <sz val="11"/>
        <color rgb="FFC00000"/>
        <rFont val="Calibri"/>
        <family val="2"/>
        <scheme val="minor"/>
      </rPr>
      <t>Uitleg</t>
    </r>
  </si>
  <si>
    <t>Op dit tabblad wordt uitleg gegeven over het voor u gepresenteerde bestand.</t>
  </si>
  <si>
    <r>
      <t xml:space="preserve">Tabblad </t>
    </r>
    <r>
      <rPr>
        <b/>
        <sz val="11"/>
        <color theme="5"/>
        <rFont val="Calibri"/>
        <family val="2"/>
        <scheme val="minor"/>
      </rPr>
      <t>Invoer</t>
    </r>
  </si>
  <si>
    <t>Op dit tabblad kan een maximum van drie restwaardescenario's worden doorgerekend.</t>
  </si>
  <si>
    <r>
      <t>Vul de grijze velden in onder de koppen</t>
    </r>
    <r>
      <rPr>
        <b/>
        <sz val="11"/>
        <color theme="1"/>
        <rFont val="Calibri"/>
        <family val="2"/>
        <scheme val="minor"/>
      </rPr>
      <t xml:space="preserve"> algemene gegevens</t>
    </r>
    <r>
      <rPr>
        <sz val="11"/>
        <color theme="1"/>
        <rFont val="Calibri"/>
        <family val="2"/>
        <scheme val="minor"/>
      </rPr>
      <t xml:space="preserve">, </t>
    </r>
    <r>
      <rPr>
        <b/>
        <sz val="11"/>
        <color theme="1"/>
        <rFont val="Calibri"/>
        <family val="2"/>
        <scheme val="minor"/>
      </rPr>
      <t>scenario's</t>
    </r>
    <r>
      <rPr>
        <sz val="11"/>
        <color theme="1"/>
        <rFont val="Calibri"/>
        <family val="2"/>
        <scheme val="minor"/>
      </rPr>
      <t xml:space="preserve"> en </t>
    </r>
    <r>
      <rPr>
        <b/>
        <sz val="11"/>
        <color theme="1"/>
        <rFont val="Calibri"/>
        <family val="2"/>
        <scheme val="minor"/>
      </rPr>
      <t>componenten</t>
    </r>
    <r>
      <rPr>
        <sz val="11"/>
        <color theme="1"/>
        <rFont val="Calibri"/>
        <family val="2"/>
        <scheme val="minor"/>
      </rPr>
      <t xml:space="preserve">. </t>
    </r>
  </si>
  <si>
    <r>
      <t xml:space="preserve">Met de checkboxes kunnen </t>
    </r>
    <r>
      <rPr>
        <b/>
        <sz val="11"/>
        <color theme="1"/>
        <rFont val="Calibri"/>
        <family val="2"/>
        <scheme val="minor"/>
      </rPr>
      <t xml:space="preserve">scenario's </t>
    </r>
    <r>
      <rPr>
        <sz val="11"/>
        <color theme="1"/>
        <rFont val="Calibri"/>
        <family val="2"/>
        <scheme val="minor"/>
      </rPr>
      <t>aan of uit worden gezet.</t>
    </r>
  </si>
  <si>
    <r>
      <t xml:space="preserve">Tabblad </t>
    </r>
    <r>
      <rPr>
        <b/>
        <sz val="11"/>
        <color theme="2" tint="-0.499984740745262"/>
        <rFont val="Calibri"/>
        <family val="2"/>
        <scheme val="minor"/>
      </rPr>
      <t>DD</t>
    </r>
  </si>
  <si>
    <r>
      <t xml:space="preserve">Op dit tabblad bevinden zich de waarden die als input worden gebruikt voor het tabblad </t>
    </r>
    <r>
      <rPr>
        <b/>
        <sz val="11"/>
        <color theme="5"/>
        <rFont val="Calibri"/>
        <family val="2"/>
        <scheme val="minor"/>
      </rPr>
      <t>Invoer</t>
    </r>
    <r>
      <rPr>
        <sz val="11"/>
        <color theme="1"/>
        <rFont val="Calibri"/>
        <family val="2"/>
        <scheme val="minor"/>
      </rPr>
      <t>.</t>
    </r>
  </si>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</sst>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 #,##0.00_ ;_ * \-#,##0.00_ ;_ * &quot;-&quot;??_ ;_ @_ "/>
    <numFmt numFmtId="165" formatCode="0.0"/>
    <numFmt numFmtId="166" formatCode="_ * #,##0_ ;_ * \-#,##0_ ;_ * &quot;-&quot;??_ ;_ @_ "/>
    <numFmt numFmtId="167" formatCode="0.0%"/>
    <numFmt numFmtId="168" formatCode="_ [$€-413]\ * #,##0_ ;_ [$€-413]\ * \-#,##0_ ;_ [$€-413]\ * &quot;-&quot;??_ ;_ @_ "/>
    <numFmt numFmtId="169" formatCode="_ [$€-2]\ * #,##0.0_ ;_ [$€-2]\ * \-#,##0.0_ ;_ [$€-2]\ * &quot;-&quot;??_ ;_ @_ "/>
    <numFmt numFmtId="170" formatCode="_ [$€-2]\ * #,##0_ ;_ [$€-2]\ * \-#,##0_ ;_ [$€-2]\ * &quot;-&quot;??_ ;_ @_ "/>
    <numFmt numFmtId="171" formatCode="_ [$€-2]\ * #,##0.00_ ;_ [$€-2]\ * \-#,##0.00_ ;_ [$€-2]\ * &quot;-&quot;??_ ;_ @_ "/>
    <numFmt numFmtId="172" formatCode="_ * #,##0.0_ ;_ * \-#,##0.0_ ;_ * &quot;-&quot;??_ ;_ @_ "/>
    <numFmt numFmtId="173" formatCode="_ [$€-413]\ * #,##0.00_ ;_ [$€-413]\ * \-#,##0.00_ ;_ [$€-413]\ * &quot;-&quot;??_ ;_ @_ "/>
    <numFmt numFmtId="174" formatCode="_ [$€-413]\ * #,##0.000_ ;_ [$€-413]\ * \-#,##0.000_ ;_ [$€-413]\ * &quot;-&quot;??_ ;_ @_ "/>
  </numFmts>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i/>
      <sz val="11"/>
      <color theme="1"/>
      <name val="Calibri"/>
      <family val="2"/>
      <scheme val="minor"/>
    </font>
    <font>
      <sz val="11"/>
      <name val="Calibri"/>
      <family val="2"/>
      <scheme val="minor"/>
    </font>
    <font>
      <sz val="11"/>
      <color theme="5"/>
      <name val="Calibri"/>
      <family val="2"/>
      <scheme val="minor"/>
    </font>
    <font>
      <u/>
      <sz val="11"/>
      <color theme="5"/>
      <name val="Calibri"/>
      <family val="2"/>
      <scheme val="minor"/>
    </font>
    <font>
      <b/>
      <sz val="11"/>
      <color rgb="FFC00000"/>
      <name val="Calibri"/>
      <family val="2"/>
      <scheme val="minor"/>
    </font>
    <font>
      <b/>
      <sz val="11"/>
      <color theme="5"/>
      <name val="Calibri"/>
      <family val="2"/>
      <scheme val="minor"/>
    </font>
    <font>
      <b/>
      <sz val="11"/>
      <color theme="2" tint="-0.499984740745262"/>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7"/>
        <bgColor indexed="64"/>
      </patternFill>
    </fill>
    <fill>
      <patternFill patternType="solid">
        <fgColor rgb="FFFFFF00"/>
        <bgColor indexed="64"/>
      </patternFill>
    </fill>
  </fills>
  <borders count="19">
    <border>
      <left/>
      <right/>
      <top/>
      <bottom/>
      <diagonal/>
    </border>
    <border>
      <left/>
      <right/>
      <top/>
      <bottom style="thin">
        <color theme="0" tint="-0.24994659260841701"/>
      </bottom>
      <diagonal/>
    </border>
    <border>
      <left/>
      <right/>
      <top style="thin">
        <color theme="0" tint="-0.2499465926084170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hair">
        <color indexed="64"/>
      </left>
      <right style="hair">
        <color indexed="64"/>
      </right>
      <top style="hair">
        <color indexed="64"/>
      </top>
      <bottom style="hair">
        <color indexed="64"/>
      </bottom>
      <diagonal/>
    </border>
    <border>
      <left style="thin">
        <color theme="0"/>
      </left>
      <right style="thin">
        <color theme="0"/>
      </right>
      <top style="thin">
        <color theme="0"/>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diagonal/>
    </border>
    <border>
      <left style="hair">
        <color indexed="64"/>
      </left>
      <right style="hair">
        <color indexed="64"/>
      </right>
      <top/>
      <bottom style="hair">
        <color indexed="64"/>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diagonal/>
    </border>
    <border>
      <left/>
      <right/>
      <top/>
      <bottom style="thin">
        <color auto="1"/>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154">
    <xf numFmtId="0" fontId="0" fillId="0" borderId="0" xfId="0"/>
    <xf numFmtId="0" fontId="0" fillId="2" borderId="1" xfId="0" applyFill="1" applyBorder="1" applyProtection="1">
      <protection hidden="1"/>
    </xf>
    <xf numFmtId="0" fontId="0" fillId="2" borderId="1" xfId="0" applyFill="1" applyBorder="1" applyAlignment="1" applyProtection="1">
      <alignment horizontal="center"/>
      <protection hidden="1"/>
    </xf>
    <xf numFmtId="0" fontId="0" fillId="2" borderId="0" xfId="0" applyFill="1" applyProtection="1">
      <protection hidden="1"/>
    </xf>
    <xf numFmtId="0" fontId="0" fillId="0" borderId="0" xfId="0" applyProtection="1">
      <protection hidden="1"/>
    </xf>
    <xf numFmtId="0" fontId="0" fillId="0" borderId="0" xfId="0" applyAlignment="1" applyProtection="1">
      <alignment horizontal="center"/>
      <protection hidden="1"/>
    </xf>
    <xf numFmtId="0" fontId="0" fillId="0" borderId="0" xfId="0" applyAlignment="1" applyProtection="1">
      <alignment horizontal="right"/>
      <protection hidden="1"/>
    </xf>
    <xf numFmtId="14" fontId="0" fillId="0" borderId="0" xfId="0" applyNumberFormat="1" applyAlignment="1" applyProtection="1">
      <alignment horizontal="right"/>
      <protection hidden="1"/>
    </xf>
    <xf numFmtId="0" fontId="0" fillId="0" borderId="2" xfId="0" applyBorder="1" applyProtection="1">
      <protection hidden="1"/>
    </xf>
    <xf numFmtId="0" fontId="0" fillId="0" borderId="2" xfId="0" applyBorder="1" applyAlignment="1" applyProtection="1">
      <alignment horizontal="center"/>
      <protection hidden="1"/>
    </xf>
    <xf numFmtId="0" fontId="5" fillId="0" borderId="0" xfId="0" applyFont="1" applyProtection="1">
      <protection hidden="1"/>
    </xf>
    <xf numFmtId="0" fontId="2" fillId="0" borderId="0" xfId="0" applyFont="1" applyProtection="1">
      <protection hidden="1"/>
    </xf>
    <xf numFmtId="0" fontId="5" fillId="4" borderId="0" xfId="0" applyFont="1" applyFill="1" applyProtection="1">
      <protection locked="0"/>
    </xf>
    <xf numFmtId="0" fontId="5" fillId="0" borderId="0" xfId="0" applyFont="1" applyAlignment="1" applyProtection="1">
      <alignment horizontal="center"/>
      <protection hidden="1"/>
    </xf>
    <xf numFmtId="0" fontId="4" fillId="5" borderId="0" xfId="0" applyFont="1" applyFill="1" applyAlignment="1" applyProtection="1">
      <alignment horizontal="left" indent="2"/>
      <protection hidden="1"/>
    </xf>
    <xf numFmtId="0" fontId="4" fillId="5" borderId="0" xfId="0" applyFont="1" applyFill="1" applyProtection="1">
      <protection hidden="1"/>
    </xf>
    <xf numFmtId="0" fontId="7" fillId="5" borderId="0" xfId="0" applyFont="1" applyFill="1" applyAlignment="1" applyProtection="1">
      <alignment horizontal="center"/>
      <protection hidden="1"/>
    </xf>
    <xf numFmtId="0" fontId="7" fillId="0" borderId="0" xfId="0" applyFont="1" applyAlignment="1" applyProtection="1">
      <alignment horizontal="center"/>
      <protection hidden="1"/>
    </xf>
    <xf numFmtId="0" fontId="4" fillId="5" borderId="0" xfId="0" applyFont="1" applyFill="1" applyAlignment="1" applyProtection="1">
      <alignment horizontal="center"/>
      <protection hidden="1"/>
    </xf>
    <xf numFmtId="0" fontId="0" fillId="0" borderId="0" xfId="0" applyAlignment="1" applyProtection="1">
      <alignment horizontal="left" indent="2"/>
      <protection hidden="1"/>
    </xf>
    <xf numFmtId="0" fontId="0" fillId="3" borderId="5" xfId="1" applyNumberFormat="1" applyFont="1" applyFill="1" applyBorder="1" applyAlignment="1" applyProtection="1">
      <alignment horizontal="left"/>
      <protection locked="0"/>
    </xf>
    <xf numFmtId="0" fontId="8" fillId="0" borderId="0" xfId="0" applyFont="1" applyAlignment="1" applyProtection="1">
      <alignment horizontal="left" indent="2"/>
      <protection hidden="1"/>
    </xf>
    <xf numFmtId="0" fontId="0" fillId="0" borderId="6" xfId="0" applyBorder="1" applyAlignment="1" applyProtection="1">
      <alignment horizontal="left"/>
      <protection hidden="1"/>
    </xf>
    <xf numFmtId="0" fontId="0" fillId="0" borderId="0" xfId="0" applyAlignment="1" applyProtection="1">
      <alignment horizontal="left"/>
      <protection hidden="1"/>
    </xf>
    <xf numFmtId="1" fontId="0" fillId="2" borderId="8" xfId="0" applyNumberFormat="1" applyFill="1" applyBorder="1" applyAlignment="1" applyProtection="1">
      <alignment horizontal="right"/>
      <protection locked="0"/>
    </xf>
    <xf numFmtId="2" fontId="0" fillId="0" borderId="0" xfId="0" applyNumberFormat="1" applyProtection="1">
      <protection hidden="1"/>
    </xf>
    <xf numFmtId="0" fontId="0" fillId="3" borderId="5" xfId="0" applyFill="1" applyBorder="1" applyProtection="1">
      <protection locked="0"/>
    </xf>
    <xf numFmtId="165" fontId="0" fillId="0" borderId="0" xfId="0" applyNumberFormat="1" applyProtection="1">
      <protection hidden="1"/>
    </xf>
    <xf numFmtId="0" fontId="0" fillId="0" borderId="11" xfId="0" applyBorder="1" applyProtection="1">
      <protection hidden="1"/>
    </xf>
    <xf numFmtId="0" fontId="0" fillId="6" borderId="0" xfId="0" applyFill="1" applyAlignment="1" applyProtection="1">
      <alignment horizontal="center"/>
      <protection hidden="1"/>
    </xf>
    <xf numFmtId="9" fontId="5" fillId="0" borderId="5" xfId="2" applyFont="1" applyFill="1" applyBorder="1" applyProtection="1">
      <protection hidden="1"/>
    </xf>
    <xf numFmtId="9" fontId="5" fillId="0" borderId="5" xfId="2" applyFont="1" applyFill="1" applyBorder="1" applyProtection="1">
      <protection locked="0"/>
    </xf>
    <xf numFmtId="167" fontId="0" fillId="0" borderId="0" xfId="2" applyNumberFormat="1" applyFont="1" applyBorder="1" applyAlignment="1" applyProtection="1">
      <alignment horizontal="center"/>
      <protection hidden="1"/>
    </xf>
    <xf numFmtId="167" fontId="0" fillId="2" borderId="5" xfId="2" applyNumberFormat="1" applyFont="1" applyFill="1" applyBorder="1" applyProtection="1">
      <protection locked="0"/>
    </xf>
    <xf numFmtId="0" fontId="0" fillId="2" borderId="0" xfId="0" applyFill="1" applyAlignment="1" applyProtection="1">
      <alignment horizontal="center"/>
      <protection hidden="1"/>
    </xf>
    <xf numFmtId="0" fontId="5" fillId="0" borderId="0" xfId="0" applyFont="1" applyAlignment="1" applyProtection="1">
      <alignment horizontal="left"/>
      <protection hidden="1"/>
    </xf>
    <xf numFmtId="0" fontId="0" fillId="0" borderId="7" xfId="0" applyBorder="1" applyAlignment="1" applyProtection="1">
      <alignment horizontal="left"/>
      <protection hidden="1"/>
    </xf>
    <xf numFmtId="0" fontId="0" fillId="2" borderId="0" xfId="0" applyFill="1" applyAlignment="1" applyProtection="1">
      <alignment horizontal="center" vertical="center"/>
      <protection hidden="1"/>
    </xf>
    <xf numFmtId="0" fontId="0" fillId="2" borderId="0" xfId="0" applyFill="1" applyAlignment="1" applyProtection="1">
      <alignment vertical="center"/>
      <protection hidden="1"/>
    </xf>
    <xf numFmtId="0" fontId="0" fillId="0" borderId="0" xfId="0" applyAlignment="1" applyProtection="1">
      <alignment horizontal="left" vertical="center"/>
      <protection hidden="1"/>
    </xf>
    <xf numFmtId="0" fontId="9" fillId="0" borderId="0" xfId="3" applyFont="1" applyAlignment="1" applyProtection="1">
      <alignment horizontal="left" vertical="center" wrapText="1" indent="3"/>
      <protection hidden="1"/>
    </xf>
    <xf numFmtId="0" fontId="8"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vertical="center"/>
      <protection hidden="1"/>
    </xf>
    <xf numFmtId="0" fontId="0" fillId="2" borderId="12" xfId="0" quotePrefix="1" applyFill="1" applyBorder="1" applyAlignment="1" applyProtection="1">
      <alignment vertical="center"/>
      <protection locked="0"/>
    </xf>
    <xf numFmtId="0" fontId="9" fillId="0" borderId="0" xfId="0" applyFont="1" applyAlignment="1" applyProtection="1">
      <alignment horizontal="left" vertical="center" wrapText="1" indent="3"/>
      <protection hidden="1"/>
    </xf>
    <xf numFmtId="0" fontId="5" fillId="0" borderId="3" xfId="0" quotePrefix="1" applyFont="1" applyBorder="1" applyAlignment="1" applyProtection="1">
      <alignment vertical="center"/>
      <protection locked="0"/>
    </xf>
    <xf numFmtId="0" fontId="8" fillId="0" borderId="0" xfId="0" applyFont="1" applyAlignment="1" applyProtection="1">
      <alignment horizontal="center"/>
      <protection hidden="1"/>
    </xf>
    <xf numFmtId="2" fontId="0" fillId="0" borderId="0" xfId="0" applyNumberFormat="1" applyAlignment="1" applyProtection="1">
      <alignment horizontal="right"/>
      <protection hidden="1"/>
    </xf>
    <xf numFmtId="0" fontId="9" fillId="0" borderId="0" xfId="0" applyFont="1" applyAlignment="1" applyProtection="1">
      <alignment horizontal="left" vertical="center" indent="3"/>
      <protection hidden="1"/>
    </xf>
    <xf numFmtId="2" fontId="0" fillId="0" borderId="0" xfId="0" applyNumberFormat="1" applyAlignment="1" applyProtection="1">
      <alignment horizontal="center" vertical="center"/>
      <protection hidden="1"/>
    </xf>
    <xf numFmtId="0" fontId="0" fillId="0" borderId="0" xfId="0" applyAlignment="1" applyProtection="1">
      <alignment horizontal="left" vertical="center" wrapText="1"/>
      <protection hidden="1"/>
    </xf>
    <xf numFmtId="0" fontId="5" fillId="0" borderId="0" xfId="0" applyFont="1" applyAlignment="1" applyProtection="1">
      <alignment horizontal="right"/>
      <protection hidden="1"/>
    </xf>
    <xf numFmtId="168" fontId="0" fillId="3" borderId="5" xfId="0" applyNumberFormat="1" applyFill="1" applyBorder="1" applyProtection="1">
      <protection locked="0"/>
    </xf>
    <xf numFmtId="9" fontId="0" fillId="0" borderId="7" xfId="2" applyFont="1" applyFill="1" applyBorder="1" applyAlignment="1" applyProtection="1">
      <alignment horizontal="right"/>
      <protection hidden="1"/>
    </xf>
    <xf numFmtId="9" fontId="0" fillId="0" borderId="0" xfId="2" applyFont="1" applyBorder="1" applyAlignment="1" applyProtection="1">
      <alignment horizontal="center"/>
      <protection hidden="1"/>
    </xf>
    <xf numFmtId="9" fontId="0" fillId="2" borderId="5" xfId="2" applyFont="1" applyFill="1" applyBorder="1" applyProtection="1">
      <protection locked="0"/>
    </xf>
    <xf numFmtId="9" fontId="0" fillId="0" borderId="0" xfId="2" applyFont="1" applyFill="1" applyAlignment="1" applyProtection="1">
      <alignment horizontal="right"/>
      <protection hidden="1"/>
    </xf>
    <xf numFmtId="0" fontId="3" fillId="2" borderId="0" xfId="0" applyFont="1" applyFill="1" applyProtection="1">
      <protection hidden="1"/>
    </xf>
    <xf numFmtId="1" fontId="0" fillId="0" borderId="5" xfId="0" applyNumberFormat="1" applyBorder="1" applyAlignment="1" applyProtection="1">
      <alignment horizontal="center"/>
      <protection hidden="1"/>
    </xf>
    <xf numFmtId="1" fontId="0" fillId="0" borderId="0" xfId="0" applyNumberFormat="1" applyAlignment="1" applyProtection="1">
      <alignment horizontal="center"/>
      <protection hidden="1"/>
    </xf>
    <xf numFmtId="9" fontId="0" fillId="0" borderId="5" xfId="2" applyFont="1" applyFill="1" applyBorder="1" applyAlignment="1" applyProtection="1">
      <alignment horizontal="center"/>
      <protection hidden="1"/>
    </xf>
    <xf numFmtId="9" fontId="0" fillId="0" borderId="0" xfId="0" applyNumberFormat="1" applyAlignment="1" applyProtection="1">
      <alignment horizontal="center"/>
      <protection hidden="1"/>
    </xf>
    <xf numFmtId="9" fontId="0" fillId="2" borderId="5" xfId="2" applyFont="1" applyFill="1" applyBorder="1" applyAlignment="1" applyProtection="1">
      <alignment horizontal="right"/>
      <protection locked="0"/>
    </xf>
    <xf numFmtId="0" fontId="0" fillId="0" borderId="5" xfId="0" applyBorder="1" applyProtection="1">
      <protection hidden="1"/>
    </xf>
    <xf numFmtId="169" fontId="0" fillId="0" borderId="7" xfId="1" applyNumberFormat="1" applyFont="1" applyFill="1" applyBorder="1" applyProtection="1">
      <protection hidden="1"/>
    </xf>
    <xf numFmtId="169" fontId="0" fillId="2" borderId="5" xfId="1" applyNumberFormat="1" applyFont="1" applyFill="1" applyBorder="1" applyProtection="1">
      <protection locked="0"/>
    </xf>
    <xf numFmtId="166" fontId="0" fillId="0" borderId="0" xfId="1" applyNumberFormat="1" applyFont="1" applyAlignment="1" applyProtection="1">
      <alignment horizontal="right"/>
      <protection hidden="1"/>
    </xf>
    <xf numFmtId="170" fontId="0" fillId="3" borderId="5" xfId="1" applyNumberFormat="1" applyFont="1" applyFill="1" applyBorder="1" applyProtection="1">
      <protection locked="0"/>
    </xf>
    <xf numFmtId="171" fontId="0" fillId="2" borderId="5" xfId="1" applyNumberFormat="1" applyFont="1" applyFill="1" applyBorder="1" applyProtection="1">
      <protection locked="0"/>
    </xf>
    <xf numFmtId="166" fontId="0" fillId="2" borderId="5" xfId="1" applyNumberFormat="1" applyFont="1" applyFill="1" applyBorder="1" applyProtection="1">
      <protection locked="0"/>
    </xf>
    <xf numFmtId="170" fontId="0" fillId="2" borderId="5" xfId="1" applyNumberFormat="1" applyFont="1" applyFill="1" applyBorder="1" applyProtection="1">
      <protection locked="0"/>
    </xf>
    <xf numFmtId="168" fontId="0" fillId="2" borderId="5" xfId="0" applyNumberFormat="1" applyFill="1" applyBorder="1" applyProtection="1">
      <protection locked="0"/>
    </xf>
    <xf numFmtId="166" fontId="0" fillId="0" borderId="0" xfId="1" applyNumberFormat="1" applyFont="1" applyFill="1" applyBorder="1" applyProtection="1">
      <protection hidden="1"/>
    </xf>
    <xf numFmtId="172" fontId="0" fillId="3" borderId="0" xfId="1" applyNumberFormat="1" applyFont="1" applyFill="1" applyBorder="1" applyProtection="1">
      <protection locked="0"/>
    </xf>
    <xf numFmtId="0" fontId="0" fillId="3" borderId="3" xfId="0" applyFill="1" applyBorder="1" applyAlignment="1" applyProtection="1">
      <alignment horizontal="left" indent="2"/>
      <protection locked="0"/>
    </xf>
    <xf numFmtId="0" fontId="9" fillId="0" borderId="0" xfId="0" applyFont="1" applyAlignment="1" applyProtection="1">
      <alignment horizontal="left" indent="4"/>
      <protection hidden="1"/>
    </xf>
    <xf numFmtId="0" fontId="0" fillId="2" borderId="15" xfId="0" quotePrefix="1" applyFill="1" applyBorder="1" applyAlignment="1" applyProtection="1">
      <alignment horizontal="right"/>
      <protection locked="0"/>
    </xf>
    <xf numFmtId="164" fontId="0" fillId="3" borderId="5" xfId="1" applyFont="1" applyFill="1" applyBorder="1" applyProtection="1">
      <protection locked="0"/>
    </xf>
    <xf numFmtId="164" fontId="0" fillId="0" borderId="0" xfId="1" applyFont="1" applyBorder="1" applyAlignment="1" applyProtection="1">
      <alignment horizontal="right"/>
      <protection hidden="1"/>
    </xf>
    <xf numFmtId="171" fontId="0" fillId="0" borderId="0" xfId="1" applyNumberFormat="1" applyFont="1" applyFill="1" applyBorder="1" applyAlignment="1" applyProtection="1">
      <alignment horizontal="right"/>
      <protection hidden="1"/>
    </xf>
    <xf numFmtId="166" fontId="0" fillId="0" borderId="0" xfId="1" applyNumberFormat="1" applyFont="1" applyBorder="1" applyAlignment="1" applyProtection="1">
      <alignment horizontal="right"/>
      <protection hidden="1"/>
    </xf>
    <xf numFmtId="173" fontId="0" fillId="0" borderId="0" xfId="1" applyNumberFormat="1" applyFont="1" applyBorder="1" applyAlignment="1" applyProtection="1">
      <alignment horizontal="right"/>
      <protection hidden="1"/>
    </xf>
    <xf numFmtId="0" fontId="4" fillId="0" borderId="0" xfId="0" applyFont="1" applyProtection="1">
      <protection hidden="1"/>
    </xf>
    <xf numFmtId="168" fontId="0" fillId="0" borderId="0" xfId="0" applyNumberFormat="1" applyAlignment="1" applyProtection="1">
      <alignment horizontal="center"/>
      <protection hidden="1"/>
    </xf>
    <xf numFmtId="168" fontId="0" fillId="0" borderId="0" xfId="0" applyNumberFormat="1" applyProtection="1">
      <protection hidden="1"/>
    </xf>
    <xf numFmtId="0" fontId="3" fillId="0" borderId="0" xfId="0" applyFont="1" applyAlignment="1" applyProtection="1">
      <alignment horizontal="left" indent="2"/>
      <protection hidden="1"/>
    </xf>
    <xf numFmtId="9" fontId="0" fillId="0" borderId="0" xfId="2" applyFont="1" applyFill="1" applyProtection="1">
      <protection hidden="1"/>
    </xf>
    <xf numFmtId="9" fontId="0" fillId="0" borderId="0" xfId="2" applyFont="1" applyFill="1" applyBorder="1"/>
    <xf numFmtId="171" fontId="0" fillId="0" borderId="0" xfId="2" applyNumberFormat="1" applyFont="1" applyFill="1" applyBorder="1"/>
    <xf numFmtId="1" fontId="0" fillId="0" borderId="0" xfId="2" applyNumberFormat="1" applyFont="1" applyFill="1" applyBorder="1"/>
    <xf numFmtId="9" fontId="0" fillId="0" borderId="0" xfId="0" applyNumberFormat="1"/>
    <xf numFmtId="0" fontId="0" fillId="0" borderId="0" xfId="0" applyAlignment="1">
      <alignment horizontal="left"/>
    </xf>
    <xf numFmtId="168" fontId="0" fillId="6" borderId="0" xfId="0" applyNumberFormat="1" applyFill="1"/>
    <xf numFmtId="173" fontId="0" fillId="6" borderId="0" xfId="0" applyNumberFormat="1" applyFill="1"/>
    <xf numFmtId="166" fontId="0" fillId="6" borderId="0" xfId="1" applyNumberFormat="1" applyFont="1" applyFill="1"/>
    <xf numFmtId="166" fontId="0" fillId="0" borderId="0" xfId="1" applyNumberFormat="1" applyFont="1" applyFill="1"/>
    <xf numFmtId="174" fontId="0" fillId="0" borderId="0" xfId="0" applyNumberFormat="1"/>
    <xf numFmtId="173" fontId="0" fillId="0" borderId="0" xfId="0" applyNumberFormat="1"/>
    <xf numFmtId="168" fontId="0" fillId="0" borderId="0" xfId="0" applyNumberFormat="1"/>
    <xf numFmtId="166" fontId="0" fillId="0" borderId="0" xfId="0" applyNumberFormat="1"/>
    <xf numFmtId="2" fontId="0" fillId="0" borderId="0" xfId="0" applyNumberFormat="1"/>
    <xf numFmtId="171" fontId="0" fillId="0" borderId="0" xfId="0" applyNumberFormat="1"/>
    <xf numFmtId="1" fontId="0" fillId="0" borderId="0" xfId="0" applyNumberFormat="1"/>
    <xf numFmtId="0" fontId="3" fillId="0" borderId="0" xfId="0" applyFont="1" applyProtection="1">
      <protection hidden="1"/>
    </xf>
    <xf numFmtId="49" fontId="0" fillId="3" borderId="0" xfId="0" quotePrefix="1" applyNumberFormat="1" applyFill="1" applyAlignment="1" applyProtection="1">
      <alignment horizontal="right"/>
      <protection locked="0"/>
    </xf>
    <xf numFmtId="0" fontId="0" fillId="5" borderId="0" xfId="0" applyFill="1" applyProtection="1">
      <protection hidden="1"/>
    </xf>
    <xf numFmtId="0" fontId="4" fillId="0" borderId="18" xfId="0" applyFont="1" applyBorder="1" applyProtection="1">
      <protection hidden="1"/>
    </xf>
    <xf numFmtId="0" fontId="0" fillId="0" borderId="0" xfId="0" applyAlignment="1" applyProtection="1">
      <alignment wrapText="1"/>
      <protection hidden="1"/>
    </xf>
    <xf numFmtId="0" fontId="7" fillId="0" borderId="0" xfId="0" applyFont="1" applyAlignment="1" applyProtection="1">
      <alignment horizontal="left" wrapText="1" indent="4"/>
      <protection hidden="1"/>
    </xf>
    <xf numFmtId="0" fontId="0" fillId="0" borderId="0" xfId="0" applyAlignment="1" applyProtection="1">
      <alignment horizontal="left" indent="1"/>
      <protection hidden="1"/>
    </xf>
    <xf numFmtId="0" fontId="0" fillId="0" borderId="7" xfId="0" applyBorder="1" applyAlignment="1" applyProtection="1">
      <alignment horizontal="right"/>
      <protection hidden="1"/>
    </xf>
    <xf numFmtId="167" fontId="0" fillId="0" borderId="7" xfId="2" applyNumberFormat="1" applyFont="1" applyFill="1" applyBorder="1" applyAlignment="1" applyProtection="1">
      <alignment horizontal="right"/>
      <protection hidden="1"/>
    </xf>
    <xf numFmtId="0" fontId="0" fillId="0" borderId="7" xfId="0" quotePrefix="1" applyBorder="1" applyAlignment="1" applyProtection="1">
      <alignment vertical="center"/>
      <protection hidden="1"/>
    </xf>
    <xf numFmtId="0" fontId="5" fillId="0" borderId="12" xfId="0" quotePrefix="1" applyFont="1" applyBorder="1" applyAlignment="1" applyProtection="1">
      <alignment vertical="center"/>
      <protection hidden="1"/>
    </xf>
    <xf numFmtId="0" fontId="5" fillId="0" borderId="3" xfId="0" quotePrefix="1" applyFont="1" applyBorder="1" applyAlignment="1" applyProtection="1">
      <alignment vertical="center"/>
      <protection hidden="1"/>
    </xf>
    <xf numFmtId="1" fontId="0" fillId="0" borderId="7" xfId="0" applyNumberFormat="1" applyBorder="1" applyAlignment="1" applyProtection="1">
      <alignment horizontal="right"/>
      <protection hidden="1"/>
    </xf>
    <xf numFmtId="1" fontId="0" fillId="0" borderId="13" xfId="0" applyNumberFormat="1" applyBorder="1" applyAlignment="1" applyProtection="1">
      <alignment horizontal="center"/>
      <protection hidden="1"/>
    </xf>
    <xf numFmtId="0" fontId="0" fillId="0" borderId="0" xfId="0" quotePrefix="1" applyProtection="1">
      <protection hidden="1"/>
    </xf>
    <xf numFmtId="170" fontId="0" fillId="0" borderId="14" xfId="1" applyNumberFormat="1" applyFont="1" applyFill="1" applyBorder="1" applyProtection="1">
      <protection hidden="1"/>
    </xf>
    <xf numFmtId="171" fontId="0" fillId="0" borderId="7" xfId="1" applyNumberFormat="1" applyFont="1" applyFill="1" applyBorder="1" applyProtection="1">
      <protection hidden="1"/>
    </xf>
    <xf numFmtId="166" fontId="0" fillId="0" borderId="7" xfId="1" applyNumberFormat="1" applyFont="1" applyFill="1" applyBorder="1" applyProtection="1">
      <protection hidden="1"/>
    </xf>
    <xf numFmtId="170" fontId="0" fillId="0" borderId="7" xfId="1" applyNumberFormat="1" applyFont="1" applyFill="1" applyBorder="1" applyProtection="1">
      <protection hidden="1"/>
    </xf>
    <xf numFmtId="0" fontId="0" fillId="0" borderId="7" xfId="0" quotePrefix="1" applyBorder="1" applyAlignment="1" applyProtection="1">
      <alignment horizontal="right"/>
      <protection hidden="1"/>
    </xf>
    <xf numFmtId="166" fontId="0" fillId="0" borderId="7" xfId="1" applyNumberFormat="1" applyFont="1" applyFill="1" applyBorder="1" applyAlignment="1" applyProtection="1">
      <alignment horizontal="right"/>
      <protection hidden="1"/>
    </xf>
    <xf numFmtId="171" fontId="0" fillId="0" borderId="7" xfId="1" applyNumberFormat="1" applyFont="1" applyFill="1" applyBorder="1" applyAlignment="1" applyProtection="1">
      <alignment horizontal="right"/>
      <protection hidden="1"/>
    </xf>
    <xf numFmtId="0" fontId="0" fillId="3" borderId="16" xfId="0" applyFill="1" applyBorder="1" applyAlignment="1">
      <alignment horizontal="right"/>
    </xf>
    <xf numFmtId="14" fontId="0" fillId="3" borderId="11" xfId="0" applyNumberFormat="1" applyFill="1" applyBorder="1" applyAlignment="1">
      <alignment horizontal="right"/>
    </xf>
    <xf numFmtId="0" fontId="0" fillId="3" borderId="0" xfId="0" applyFill="1" applyAlignment="1">
      <alignment horizontal="right"/>
    </xf>
    <xf numFmtId="0" fontId="7" fillId="5" borderId="0" xfId="0" applyFont="1" applyFill="1" applyAlignment="1" applyProtection="1">
      <alignment horizontal="center" vertical="center"/>
      <protection hidden="1"/>
    </xf>
    <xf numFmtId="0" fontId="0" fillId="0" borderId="0" xfId="0" applyAlignment="1" applyProtection="1">
      <alignment horizontal="left" vertical="top" wrapText="1"/>
      <protection hidden="1"/>
    </xf>
    <xf numFmtId="0" fontId="0" fillId="3" borderId="0" xfId="0" applyFill="1" applyAlignment="1" applyProtection="1">
      <alignment horizontal="center"/>
      <protection hidden="1"/>
    </xf>
    <xf numFmtId="0" fontId="0" fillId="2" borderId="0" xfId="0" applyFill="1" applyAlignment="1" applyProtection="1">
      <alignment horizontal="center"/>
      <protection hidden="1"/>
    </xf>
    <xf numFmtId="0" fontId="0" fillId="3" borderId="16" xfId="0" quotePrefix="1"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3" borderId="11" xfId="0" quotePrefix="1" applyFill="1" applyBorder="1" applyAlignment="1" applyProtection="1">
      <alignment horizontal="left"/>
      <protection locked="0"/>
    </xf>
    <xf numFmtId="0" fontId="0" fillId="3" borderId="17" xfId="0" quotePrefix="1" applyFill="1" applyBorder="1" applyAlignment="1" applyProtection="1">
      <alignment horizontal="left"/>
      <protection locked="0"/>
    </xf>
    <xf numFmtId="0" fontId="0" fillId="3" borderId="3" xfId="0" quotePrefix="1" applyFill="1" applyBorder="1" applyAlignment="1" applyProtection="1">
      <alignment horizontal="left"/>
      <protection locked="0"/>
    </xf>
    <xf numFmtId="0" fontId="0" fillId="3" borderId="4" xfId="0" quotePrefix="1" applyFill="1" applyBorder="1" applyAlignment="1" applyProtection="1">
      <alignment horizontal="left"/>
      <protection locked="0"/>
    </xf>
    <xf numFmtId="0" fontId="0" fillId="3" borderId="3" xfId="0" quotePrefix="1"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0" fillId="3" borderId="0" xfId="0" applyFill="1" applyAlignment="1" applyProtection="1">
      <alignment horizontal="left"/>
      <protection locked="0"/>
    </xf>
    <xf numFmtId="0" fontId="5" fillId="4" borderId="0" xfId="0" applyFont="1" applyFill="1" applyAlignment="1" applyProtection="1">
      <alignment horizontal="center"/>
      <protection hidden="1"/>
    </xf>
    <xf numFmtId="0" fontId="7" fillId="5" borderId="0" xfId="0" applyFont="1" applyFill="1" applyAlignment="1" applyProtection="1">
      <alignment horizontal="center"/>
      <protection hidden="1"/>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0" borderId="3" xfId="0" applyBorder="1" applyAlignment="1" applyProtection="1">
      <alignment horizontal="left"/>
      <protection hidden="1"/>
    </xf>
    <xf numFmtId="0" fontId="0" fillId="0" borderId="4" xfId="0" applyBorder="1" applyAlignment="1" applyProtection="1">
      <alignment horizontal="left"/>
      <protection hidden="1"/>
    </xf>
    <xf numFmtId="0" fontId="0" fillId="0" borderId="9" xfId="0" applyBorder="1" applyAlignment="1" applyProtection="1">
      <alignment horizontal="left"/>
      <protection hidden="1"/>
    </xf>
    <xf numFmtId="0" fontId="0" fillId="0" borderId="10" xfId="0" applyBorder="1" applyAlignment="1" applyProtection="1">
      <alignment horizontal="left"/>
      <protection hidden="1"/>
    </xf>
    <xf numFmtId="166" fontId="0" fillId="2" borderId="3" xfId="1" quotePrefix="1" applyNumberFormat="1" applyFont="1" applyFill="1" applyBorder="1" applyAlignment="1" applyProtection="1">
      <alignment horizontal="left"/>
      <protection locked="0"/>
    </xf>
    <xf numFmtId="166" fontId="0" fillId="2" borderId="4" xfId="1" applyNumberFormat="1" applyFont="1" applyFill="1" applyBorder="1" applyAlignment="1" applyProtection="1">
      <alignment horizontal="left"/>
      <protection locked="0"/>
    </xf>
    <xf numFmtId="0" fontId="0" fillId="2" borderId="3" xfId="0" quotePrefix="1" applyFill="1" applyBorder="1" applyAlignment="1" applyProtection="1">
      <alignment horizontal="left"/>
      <protection locked="0"/>
    </xf>
    <xf numFmtId="0" fontId="0" fillId="2" borderId="4" xfId="0" applyFill="1" applyBorder="1" applyAlignment="1" applyProtection="1">
      <alignment horizontal="left"/>
      <protection locked="0"/>
    </xf>
  </cellXfs>
  <cellStyles count="4">
    <cellStyle name="Hyperlink" xfId="3" builtinId="8"/>
    <cellStyle name="Komma" xfId="1" builtinId="3"/>
    <cellStyle name="Procent" xfId="2" builtinId="5"/>
    <cellStyle name="Standaard" xfId="0" builtinId="0"/>
  </cellStyles>
  <dxfs count="63">
    <dxf>
      <font>
        <color theme="1"/>
      </font>
      <fill>
        <patternFill>
          <bgColor theme="0" tint="-4.9989318521683403E-2"/>
        </patternFill>
      </fill>
    </dxf>
    <dxf>
      <font>
        <color theme="1"/>
      </font>
      <fill>
        <patternFill>
          <bgColor theme="0" tint="-4.9989318521683403E-2"/>
        </patternFill>
      </fill>
    </dxf>
    <dxf>
      <font>
        <color theme="1"/>
      </font>
      <fill>
        <patternFill patternType="solid">
          <fgColor auto="1"/>
          <bgColor theme="0" tint="-4.9989318521683403E-2"/>
        </patternFill>
      </fill>
    </dxf>
    <dxf>
      <font>
        <color theme="1"/>
      </font>
      <fill>
        <patternFill>
          <bgColor theme="0" tint="-4.9989318521683403E-2"/>
        </patternFill>
      </fill>
    </dxf>
    <dxf>
      <font>
        <color theme="1"/>
      </font>
      <fill>
        <patternFill patternType="solid">
          <fgColor auto="1"/>
          <bgColor theme="0" tint="-4.9989318521683403E-2"/>
        </patternFill>
      </fill>
    </dxf>
    <dxf>
      <font>
        <color theme="1"/>
      </font>
      <fill>
        <patternFill>
          <bgColor theme="0" tint="-4.9989318521683403E-2"/>
        </patternFill>
      </fill>
    </dxf>
    <dxf>
      <font>
        <color theme="1"/>
      </font>
      <fill>
        <patternFill>
          <bgColor theme="3" tint="0.79998168889431442"/>
        </patternFill>
      </fill>
    </dxf>
    <dxf>
      <fill>
        <patternFill patternType="none">
          <fgColor indexed="64"/>
          <bgColor indexed="65"/>
        </patternFill>
      </fill>
    </dxf>
    <dxf>
      <numFmt numFmtId="13" formatCode="0%"/>
      <fill>
        <patternFill patternType="none">
          <fgColor indexed="64"/>
          <bgColor indexed="65"/>
        </patternFill>
      </fill>
    </dxf>
    <dxf>
      <numFmt numFmtId="13" formatCode="0%"/>
      <fill>
        <patternFill patternType="none">
          <fgColor indexed="64"/>
          <bgColor indexed="65"/>
        </patternFill>
      </fill>
    </dxf>
    <dxf>
      <numFmt numFmtId="13" formatCode="0%"/>
      <fill>
        <patternFill patternType="none">
          <fgColor indexed="64"/>
          <bgColor indexed="65"/>
        </patternFill>
      </fill>
    </dxf>
    <dxf>
      <numFmt numFmtId="13" formatCode="0%"/>
      <fill>
        <patternFill patternType="none">
          <fgColor indexed="64"/>
          <bgColor indexed="65"/>
        </patternFill>
      </fill>
    </dxf>
    <dxf>
      <fill>
        <patternFill patternType="none">
          <fgColor indexed="64"/>
          <bgColor indexed="65"/>
        </patternFill>
      </fill>
    </dxf>
    <dxf>
      <numFmt numFmtId="1" formatCode="0"/>
    </dxf>
    <dxf>
      <numFmt numFmtId="171" formatCode="_ [$€-2]\ * #,##0.00_ ;_ [$€-2]\ * \-#,##0.00_ ;_ [$€-2]\ * &quot;-&quot;??_ ;_ @_ "/>
    </dxf>
    <dxf>
      <numFmt numFmtId="174" formatCode="_ [$€-413]\ * #,##0.000_ ;_ [$€-413]\ * \-#,##0.000_ ;_ [$€-413]\ * &quot;-&quot;??_ ;_ @_ "/>
      <fill>
        <patternFill patternType="none">
          <fgColor indexed="64"/>
          <bgColor indexed="65"/>
        </patternFill>
      </fill>
    </dxf>
    <dxf>
      <numFmt numFmtId="174" formatCode="_ [$€-413]\ * #,##0.000_ ;_ [$€-413]\ * \-#,##0.000_ ;_ [$€-413]\ * &quot;-&quot;??_ ;_ @_ "/>
      <fill>
        <patternFill patternType="none">
          <fgColor indexed="64"/>
          <bgColor auto="1"/>
        </patternFill>
      </fill>
    </dxf>
    <dxf>
      <numFmt numFmtId="166" formatCode="_ * #,##0_ ;_ * \-#,##0_ ;_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6" formatCode="_ * #,##0_ ;_ * \-#,##0_ ;_ * &quot;-&quot;??_ ;_ @_ "/>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numFmt numFmtId="168" formatCode="_ [$€-413]\ * #,##0_ ;_ [$€-413]\ * \-#,##0_ ;_ [$€-413]\ * &quot;-&quot;??_ ;_ @_ "/>
      <fill>
        <patternFill patternType="solid">
          <fgColor indexed="64"/>
          <bgColor rgb="FFFFFF00"/>
        </patternFill>
      </fill>
    </dxf>
    <dxf>
      <numFmt numFmtId="13" formatCode="0%"/>
      <fill>
        <patternFill patternType="none">
          <fgColor indexed="64"/>
          <bgColor auto="1"/>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FFFF00"/>
        </patternFill>
      </fill>
    </dxf>
    <dxf>
      <font>
        <b val="0"/>
        <i val="0"/>
        <strike val="0"/>
        <condense val="0"/>
        <extend val="0"/>
        <outline val="0"/>
        <shadow val="0"/>
        <u val="none"/>
        <vertAlign val="baseline"/>
        <sz val="11"/>
        <color theme="1"/>
        <name val="Calibri"/>
        <family val="2"/>
        <scheme val="minor"/>
      </font>
      <fill>
        <patternFill patternType="solid">
          <fgColor indexed="64"/>
          <bgColor rgb="FFFFFF00"/>
        </patternFill>
      </fill>
    </dxf>
    <dxf>
      <numFmt numFmtId="13" formatCode="0%"/>
      <fill>
        <patternFill patternType="none">
          <fgColor indexed="64"/>
          <bgColor auto="1"/>
        </patternFill>
      </fill>
    </dxf>
    <dxf>
      <numFmt numFmtId="13" formatCode="0%"/>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fmlaLink="$M$10" lockText="1" noThreeD="1"/>
</file>

<file path=xl/ctrlProps/ctrlProp3.xml><?xml version="1.0" encoding="utf-8"?>
<formControlPr xmlns="http://schemas.microsoft.com/office/spreadsheetml/2009/9/main" objectType="CheckBox" fmlaLink="$S$10" lockText="1" noThreeD="1"/>
</file>

<file path=xl/ctrlProps/ctrlProp4.xml><?xml version="1.0" encoding="utf-8"?>
<formControlPr xmlns="http://schemas.microsoft.com/office/spreadsheetml/2009/9/main" objectType="CheckBox" fmlaLink="$Y$10"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122.bin"/><Relationship Id="rId671" Type="http://schemas.openxmlformats.org/officeDocument/2006/relationships/image" Target="../media/image676.bin"/><Relationship Id="rId21" Type="http://schemas.openxmlformats.org/officeDocument/2006/relationships/image" Target="../media/image26.bin"/><Relationship Id="rId324" Type="http://schemas.openxmlformats.org/officeDocument/2006/relationships/image" Target="../media/image329.bin"/><Relationship Id="rId531" Type="http://schemas.openxmlformats.org/officeDocument/2006/relationships/image" Target="../media/image536.bin"/><Relationship Id="rId629" Type="http://schemas.openxmlformats.org/officeDocument/2006/relationships/image" Target="../media/image634.bin"/><Relationship Id="rId170" Type="http://schemas.openxmlformats.org/officeDocument/2006/relationships/image" Target="../media/image175.bin"/><Relationship Id="rId268" Type="http://schemas.openxmlformats.org/officeDocument/2006/relationships/image" Target="../media/image273.bin"/><Relationship Id="rId475" Type="http://schemas.openxmlformats.org/officeDocument/2006/relationships/image" Target="../media/image480.bin"/><Relationship Id="rId682" Type="http://schemas.openxmlformats.org/officeDocument/2006/relationships/image" Target="../media/image687.bin"/><Relationship Id="rId32" Type="http://schemas.openxmlformats.org/officeDocument/2006/relationships/image" Target="../media/image37.bin"/><Relationship Id="rId128" Type="http://schemas.openxmlformats.org/officeDocument/2006/relationships/image" Target="../media/image133.bin"/><Relationship Id="rId335" Type="http://schemas.openxmlformats.org/officeDocument/2006/relationships/image" Target="../media/image340.bin"/><Relationship Id="rId542" Type="http://schemas.openxmlformats.org/officeDocument/2006/relationships/image" Target="../media/image547.bin"/><Relationship Id="rId181" Type="http://schemas.openxmlformats.org/officeDocument/2006/relationships/image" Target="../media/image186.bin"/><Relationship Id="rId402" Type="http://schemas.openxmlformats.org/officeDocument/2006/relationships/image" Target="../media/image407.bin"/><Relationship Id="rId279" Type="http://schemas.openxmlformats.org/officeDocument/2006/relationships/image" Target="../media/image284.bin"/><Relationship Id="rId486" Type="http://schemas.openxmlformats.org/officeDocument/2006/relationships/image" Target="../media/image491.bin"/><Relationship Id="rId693" Type="http://schemas.openxmlformats.org/officeDocument/2006/relationships/image" Target="../media/image698.bin"/><Relationship Id="rId43" Type="http://schemas.openxmlformats.org/officeDocument/2006/relationships/image" Target="../media/image48.bin"/><Relationship Id="rId139" Type="http://schemas.openxmlformats.org/officeDocument/2006/relationships/image" Target="../media/image144.bin"/><Relationship Id="rId346" Type="http://schemas.openxmlformats.org/officeDocument/2006/relationships/image" Target="../media/image351.bin"/><Relationship Id="rId553" Type="http://schemas.openxmlformats.org/officeDocument/2006/relationships/image" Target="../media/image558.bin"/><Relationship Id="rId192" Type="http://schemas.openxmlformats.org/officeDocument/2006/relationships/image" Target="../media/image197.bin"/><Relationship Id="rId206" Type="http://schemas.openxmlformats.org/officeDocument/2006/relationships/image" Target="../media/image211.bin"/><Relationship Id="rId413" Type="http://schemas.openxmlformats.org/officeDocument/2006/relationships/image" Target="../media/image418.bin"/><Relationship Id="rId497" Type="http://schemas.openxmlformats.org/officeDocument/2006/relationships/image" Target="../media/image502.bin"/><Relationship Id="rId620" Type="http://schemas.openxmlformats.org/officeDocument/2006/relationships/image" Target="../media/image625.bin"/><Relationship Id="rId357" Type="http://schemas.openxmlformats.org/officeDocument/2006/relationships/image" Target="../media/image362.bin"/><Relationship Id="rId54" Type="http://schemas.openxmlformats.org/officeDocument/2006/relationships/image" Target="../media/image59.bin"/><Relationship Id="rId217" Type="http://schemas.openxmlformats.org/officeDocument/2006/relationships/image" Target="../media/image222.bin"/><Relationship Id="rId564" Type="http://schemas.openxmlformats.org/officeDocument/2006/relationships/image" Target="../media/image569.bin"/><Relationship Id="rId424" Type="http://schemas.openxmlformats.org/officeDocument/2006/relationships/image" Target="../media/image429.bin"/><Relationship Id="rId631" Type="http://schemas.openxmlformats.org/officeDocument/2006/relationships/image" Target="../media/image636.bin"/><Relationship Id="rId270" Type="http://schemas.openxmlformats.org/officeDocument/2006/relationships/image" Target="../media/image275.bin"/><Relationship Id="rId65" Type="http://schemas.openxmlformats.org/officeDocument/2006/relationships/image" Target="../media/image70.bin"/><Relationship Id="rId130" Type="http://schemas.openxmlformats.org/officeDocument/2006/relationships/image" Target="../media/image135.bin"/><Relationship Id="rId368" Type="http://schemas.openxmlformats.org/officeDocument/2006/relationships/image" Target="../media/image373.bin"/><Relationship Id="rId575" Type="http://schemas.openxmlformats.org/officeDocument/2006/relationships/image" Target="../media/image580.bin"/><Relationship Id="rId228" Type="http://schemas.openxmlformats.org/officeDocument/2006/relationships/image" Target="../media/image233.bin"/><Relationship Id="rId435" Type="http://schemas.openxmlformats.org/officeDocument/2006/relationships/image" Target="../media/image440.bin"/><Relationship Id="rId642" Type="http://schemas.openxmlformats.org/officeDocument/2006/relationships/image" Target="../media/image647.bin"/><Relationship Id="rId281" Type="http://schemas.openxmlformats.org/officeDocument/2006/relationships/image" Target="../media/image286.bin"/><Relationship Id="rId502" Type="http://schemas.openxmlformats.org/officeDocument/2006/relationships/image" Target="../media/image507.bin"/><Relationship Id="rId76" Type="http://schemas.openxmlformats.org/officeDocument/2006/relationships/image" Target="../media/image81.bin"/><Relationship Id="rId141" Type="http://schemas.openxmlformats.org/officeDocument/2006/relationships/image" Target="../media/image146.bin"/><Relationship Id="rId379" Type="http://schemas.openxmlformats.org/officeDocument/2006/relationships/image" Target="../media/image384.bin"/><Relationship Id="rId586" Type="http://schemas.openxmlformats.org/officeDocument/2006/relationships/image" Target="../media/image591.bin"/><Relationship Id="rId7" Type="http://schemas.openxmlformats.org/officeDocument/2006/relationships/image" Target="../media/image12.emf"/><Relationship Id="rId239" Type="http://schemas.openxmlformats.org/officeDocument/2006/relationships/image" Target="../media/image244.bin"/><Relationship Id="rId446" Type="http://schemas.openxmlformats.org/officeDocument/2006/relationships/image" Target="../media/image451.bin"/><Relationship Id="rId653" Type="http://schemas.openxmlformats.org/officeDocument/2006/relationships/image" Target="../media/image658.bin"/><Relationship Id="rId292" Type="http://schemas.openxmlformats.org/officeDocument/2006/relationships/image" Target="../media/image297.bin"/><Relationship Id="rId306" Type="http://schemas.openxmlformats.org/officeDocument/2006/relationships/image" Target="../media/image311.bin"/><Relationship Id="rId87" Type="http://schemas.openxmlformats.org/officeDocument/2006/relationships/image" Target="../media/image92.bin"/><Relationship Id="rId513" Type="http://schemas.openxmlformats.org/officeDocument/2006/relationships/image" Target="../media/image518.bin"/><Relationship Id="rId597" Type="http://schemas.openxmlformats.org/officeDocument/2006/relationships/image" Target="../media/image602.bin"/><Relationship Id="rId152" Type="http://schemas.openxmlformats.org/officeDocument/2006/relationships/image" Target="../media/image157.bin"/><Relationship Id="rId457" Type="http://schemas.openxmlformats.org/officeDocument/2006/relationships/image" Target="../media/image462.bin"/><Relationship Id="rId664" Type="http://schemas.openxmlformats.org/officeDocument/2006/relationships/image" Target="../media/image669.bin"/><Relationship Id="rId14" Type="http://schemas.openxmlformats.org/officeDocument/2006/relationships/image" Target="../media/image19.bin"/><Relationship Id="rId317" Type="http://schemas.openxmlformats.org/officeDocument/2006/relationships/image" Target="../media/image322.bin"/><Relationship Id="rId524" Type="http://schemas.openxmlformats.org/officeDocument/2006/relationships/image" Target="../media/image529.bin"/><Relationship Id="rId98" Type="http://schemas.openxmlformats.org/officeDocument/2006/relationships/image" Target="../media/image103.bin"/><Relationship Id="rId163" Type="http://schemas.openxmlformats.org/officeDocument/2006/relationships/image" Target="../media/image168.bin"/><Relationship Id="rId370" Type="http://schemas.openxmlformats.org/officeDocument/2006/relationships/image" Target="../media/image375.bin"/><Relationship Id="rId230" Type="http://schemas.openxmlformats.org/officeDocument/2006/relationships/image" Target="../media/image235.bin"/><Relationship Id="rId468" Type="http://schemas.openxmlformats.org/officeDocument/2006/relationships/image" Target="../media/image473.bin"/><Relationship Id="rId675" Type="http://schemas.openxmlformats.org/officeDocument/2006/relationships/image" Target="../media/image680.bin"/><Relationship Id="rId25" Type="http://schemas.openxmlformats.org/officeDocument/2006/relationships/image" Target="../media/image30.bin"/><Relationship Id="rId328" Type="http://schemas.openxmlformats.org/officeDocument/2006/relationships/image" Target="../media/image333.bin"/><Relationship Id="rId535" Type="http://schemas.openxmlformats.org/officeDocument/2006/relationships/image" Target="../media/image540.bin"/><Relationship Id="rId174" Type="http://schemas.openxmlformats.org/officeDocument/2006/relationships/image" Target="../media/image179.bin"/><Relationship Id="rId381" Type="http://schemas.openxmlformats.org/officeDocument/2006/relationships/image" Target="../media/image386.bin"/><Relationship Id="rId602" Type="http://schemas.openxmlformats.org/officeDocument/2006/relationships/image" Target="../media/image607.bin"/><Relationship Id="rId241" Type="http://schemas.openxmlformats.org/officeDocument/2006/relationships/image" Target="../media/image246.bin"/><Relationship Id="rId479" Type="http://schemas.openxmlformats.org/officeDocument/2006/relationships/image" Target="../media/image484.bin"/><Relationship Id="rId686" Type="http://schemas.openxmlformats.org/officeDocument/2006/relationships/image" Target="../media/image691.bin"/><Relationship Id="rId36" Type="http://schemas.openxmlformats.org/officeDocument/2006/relationships/image" Target="../media/image41.bin"/><Relationship Id="rId339" Type="http://schemas.openxmlformats.org/officeDocument/2006/relationships/image" Target="../media/image344.bin"/><Relationship Id="rId546" Type="http://schemas.openxmlformats.org/officeDocument/2006/relationships/image" Target="../media/image551.bin"/><Relationship Id="rId101" Type="http://schemas.openxmlformats.org/officeDocument/2006/relationships/image" Target="../media/image106.bin"/><Relationship Id="rId185" Type="http://schemas.openxmlformats.org/officeDocument/2006/relationships/image" Target="../media/image190.bin"/><Relationship Id="rId406" Type="http://schemas.openxmlformats.org/officeDocument/2006/relationships/image" Target="../media/image411.bin"/><Relationship Id="rId392" Type="http://schemas.openxmlformats.org/officeDocument/2006/relationships/image" Target="../media/image397.bin"/><Relationship Id="rId613" Type="http://schemas.openxmlformats.org/officeDocument/2006/relationships/image" Target="../media/image618.bin"/><Relationship Id="rId697" Type="http://schemas.openxmlformats.org/officeDocument/2006/relationships/image" Target="../media/image702.bin"/><Relationship Id="rId252" Type="http://schemas.openxmlformats.org/officeDocument/2006/relationships/image" Target="../media/image257.bin"/><Relationship Id="rId47" Type="http://schemas.openxmlformats.org/officeDocument/2006/relationships/image" Target="../media/image52.bin"/><Relationship Id="rId112" Type="http://schemas.openxmlformats.org/officeDocument/2006/relationships/image" Target="../media/image117.bin"/><Relationship Id="rId557" Type="http://schemas.openxmlformats.org/officeDocument/2006/relationships/image" Target="../media/image562.bin"/><Relationship Id="rId196" Type="http://schemas.openxmlformats.org/officeDocument/2006/relationships/image" Target="../media/image201.bin"/><Relationship Id="rId417" Type="http://schemas.openxmlformats.org/officeDocument/2006/relationships/image" Target="../media/image422.bin"/><Relationship Id="rId624" Type="http://schemas.openxmlformats.org/officeDocument/2006/relationships/image" Target="../media/image629.bin"/><Relationship Id="rId263" Type="http://schemas.openxmlformats.org/officeDocument/2006/relationships/image" Target="../media/image268.bin"/><Relationship Id="rId470" Type="http://schemas.openxmlformats.org/officeDocument/2006/relationships/image" Target="../media/image475.bin"/><Relationship Id="rId58" Type="http://schemas.openxmlformats.org/officeDocument/2006/relationships/image" Target="../media/image63.bin"/><Relationship Id="rId123" Type="http://schemas.openxmlformats.org/officeDocument/2006/relationships/image" Target="../media/image128.bin"/><Relationship Id="rId330" Type="http://schemas.openxmlformats.org/officeDocument/2006/relationships/image" Target="../media/image335.bin"/><Relationship Id="rId568" Type="http://schemas.openxmlformats.org/officeDocument/2006/relationships/image" Target="../media/image573.bin"/><Relationship Id="rId428" Type="http://schemas.openxmlformats.org/officeDocument/2006/relationships/image" Target="../media/image433.bin"/><Relationship Id="rId635" Type="http://schemas.openxmlformats.org/officeDocument/2006/relationships/image" Target="../media/image640.bin"/><Relationship Id="rId274" Type="http://schemas.openxmlformats.org/officeDocument/2006/relationships/image" Target="../media/image279.bin"/><Relationship Id="rId481" Type="http://schemas.openxmlformats.org/officeDocument/2006/relationships/image" Target="../media/image486.bin"/><Relationship Id="rId702" Type="http://schemas.openxmlformats.org/officeDocument/2006/relationships/image" Target="../media/image707.svg"/><Relationship Id="rId69" Type="http://schemas.openxmlformats.org/officeDocument/2006/relationships/image" Target="../media/image74.bin"/><Relationship Id="rId134" Type="http://schemas.openxmlformats.org/officeDocument/2006/relationships/image" Target="../media/image139.bin"/><Relationship Id="rId579" Type="http://schemas.openxmlformats.org/officeDocument/2006/relationships/image" Target="../media/image584.bin"/><Relationship Id="rId341" Type="http://schemas.openxmlformats.org/officeDocument/2006/relationships/image" Target="../media/image346.bin"/><Relationship Id="rId439" Type="http://schemas.openxmlformats.org/officeDocument/2006/relationships/image" Target="../media/image444.bin"/><Relationship Id="rId646" Type="http://schemas.openxmlformats.org/officeDocument/2006/relationships/image" Target="../media/image651.bin"/><Relationship Id="rId201" Type="http://schemas.openxmlformats.org/officeDocument/2006/relationships/image" Target="../media/image206.bin"/><Relationship Id="rId285" Type="http://schemas.openxmlformats.org/officeDocument/2006/relationships/image" Target="../media/image290.bin"/><Relationship Id="rId506" Type="http://schemas.openxmlformats.org/officeDocument/2006/relationships/image" Target="../media/image511.bin"/><Relationship Id="rId492" Type="http://schemas.openxmlformats.org/officeDocument/2006/relationships/image" Target="../media/image497.bin"/><Relationship Id="rId145" Type="http://schemas.openxmlformats.org/officeDocument/2006/relationships/image" Target="../media/image150.bin"/><Relationship Id="rId352" Type="http://schemas.openxmlformats.org/officeDocument/2006/relationships/image" Target="../media/image357.bin"/><Relationship Id="rId212" Type="http://schemas.openxmlformats.org/officeDocument/2006/relationships/image" Target="../media/image217.bin"/><Relationship Id="rId657" Type="http://schemas.openxmlformats.org/officeDocument/2006/relationships/image" Target="../media/image662.bin"/><Relationship Id="rId296" Type="http://schemas.openxmlformats.org/officeDocument/2006/relationships/image" Target="../media/image301.bin"/><Relationship Id="rId517" Type="http://schemas.openxmlformats.org/officeDocument/2006/relationships/image" Target="../media/image522.bin"/><Relationship Id="rId60" Type="http://schemas.openxmlformats.org/officeDocument/2006/relationships/image" Target="../media/image65.bin"/><Relationship Id="rId156" Type="http://schemas.openxmlformats.org/officeDocument/2006/relationships/image" Target="../media/image161.bin"/><Relationship Id="rId363" Type="http://schemas.openxmlformats.org/officeDocument/2006/relationships/image" Target="../media/image368.bin"/><Relationship Id="rId570" Type="http://schemas.openxmlformats.org/officeDocument/2006/relationships/image" Target="../media/image575.bin"/><Relationship Id="rId223" Type="http://schemas.openxmlformats.org/officeDocument/2006/relationships/image" Target="../media/image228.bin"/><Relationship Id="rId430" Type="http://schemas.openxmlformats.org/officeDocument/2006/relationships/image" Target="../media/image435.bin"/><Relationship Id="rId668" Type="http://schemas.openxmlformats.org/officeDocument/2006/relationships/image" Target="../media/image673.bin"/><Relationship Id="rId18" Type="http://schemas.openxmlformats.org/officeDocument/2006/relationships/image" Target="../media/image23.png"/><Relationship Id="rId265" Type="http://schemas.openxmlformats.org/officeDocument/2006/relationships/image" Target="../media/image270.bin"/><Relationship Id="rId472" Type="http://schemas.openxmlformats.org/officeDocument/2006/relationships/image" Target="../media/image477.bin"/><Relationship Id="rId528" Type="http://schemas.openxmlformats.org/officeDocument/2006/relationships/image" Target="../media/image533.bin"/><Relationship Id="rId125" Type="http://schemas.openxmlformats.org/officeDocument/2006/relationships/image" Target="../media/image130.bin"/><Relationship Id="rId167" Type="http://schemas.openxmlformats.org/officeDocument/2006/relationships/image" Target="../media/image172.bin"/><Relationship Id="rId332" Type="http://schemas.openxmlformats.org/officeDocument/2006/relationships/image" Target="../media/image337.bin"/><Relationship Id="rId374" Type="http://schemas.openxmlformats.org/officeDocument/2006/relationships/image" Target="../media/image379.bin"/><Relationship Id="rId581" Type="http://schemas.openxmlformats.org/officeDocument/2006/relationships/image" Target="../media/image586.bin"/><Relationship Id="rId71" Type="http://schemas.openxmlformats.org/officeDocument/2006/relationships/image" Target="../media/image76.bin"/><Relationship Id="rId234" Type="http://schemas.openxmlformats.org/officeDocument/2006/relationships/image" Target="../media/image239.bin"/><Relationship Id="rId637" Type="http://schemas.openxmlformats.org/officeDocument/2006/relationships/image" Target="../media/image642.bin"/><Relationship Id="rId679" Type="http://schemas.openxmlformats.org/officeDocument/2006/relationships/image" Target="../media/image684.bin"/><Relationship Id="rId2" Type="http://schemas.openxmlformats.org/officeDocument/2006/relationships/image" Target="../media/image7.svg"/><Relationship Id="rId29" Type="http://schemas.openxmlformats.org/officeDocument/2006/relationships/image" Target="../media/image34.bin"/><Relationship Id="rId276" Type="http://schemas.openxmlformats.org/officeDocument/2006/relationships/image" Target="../media/image281.bin"/><Relationship Id="rId441" Type="http://schemas.openxmlformats.org/officeDocument/2006/relationships/image" Target="../media/image446.bin"/><Relationship Id="rId483" Type="http://schemas.openxmlformats.org/officeDocument/2006/relationships/image" Target="../media/image488.bin"/><Relationship Id="rId539" Type="http://schemas.openxmlformats.org/officeDocument/2006/relationships/image" Target="../media/image544.bin"/><Relationship Id="rId690" Type="http://schemas.openxmlformats.org/officeDocument/2006/relationships/image" Target="../media/image695.bin"/><Relationship Id="rId40" Type="http://schemas.openxmlformats.org/officeDocument/2006/relationships/image" Target="../media/image45.bin"/><Relationship Id="rId136" Type="http://schemas.openxmlformats.org/officeDocument/2006/relationships/image" Target="../media/image141.bin"/><Relationship Id="rId178" Type="http://schemas.openxmlformats.org/officeDocument/2006/relationships/image" Target="../media/image183.bin"/><Relationship Id="rId301" Type="http://schemas.openxmlformats.org/officeDocument/2006/relationships/image" Target="../media/image306.bin"/><Relationship Id="rId343" Type="http://schemas.openxmlformats.org/officeDocument/2006/relationships/image" Target="../media/image348.bin"/><Relationship Id="rId550" Type="http://schemas.openxmlformats.org/officeDocument/2006/relationships/image" Target="../media/image555.bin"/><Relationship Id="rId82" Type="http://schemas.openxmlformats.org/officeDocument/2006/relationships/image" Target="../media/image87.bin"/><Relationship Id="rId203" Type="http://schemas.openxmlformats.org/officeDocument/2006/relationships/image" Target="../media/image208.bin"/><Relationship Id="rId385" Type="http://schemas.openxmlformats.org/officeDocument/2006/relationships/image" Target="../media/image390.bin"/><Relationship Id="rId592" Type="http://schemas.openxmlformats.org/officeDocument/2006/relationships/image" Target="../media/image597.bin"/><Relationship Id="rId606" Type="http://schemas.openxmlformats.org/officeDocument/2006/relationships/image" Target="../media/image611.bin"/><Relationship Id="rId648" Type="http://schemas.openxmlformats.org/officeDocument/2006/relationships/image" Target="../media/image653.bin"/><Relationship Id="rId245" Type="http://schemas.openxmlformats.org/officeDocument/2006/relationships/image" Target="../media/image250.bin"/><Relationship Id="rId287" Type="http://schemas.openxmlformats.org/officeDocument/2006/relationships/image" Target="../media/image292.bin"/><Relationship Id="rId410" Type="http://schemas.openxmlformats.org/officeDocument/2006/relationships/image" Target="../media/image415.bin"/><Relationship Id="rId452" Type="http://schemas.openxmlformats.org/officeDocument/2006/relationships/image" Target="../media/image457.bin"/><Relationship Id="rId494" Type="http://schemas.openxmlformats.org/officeDocument/2006/relationships/image" Target="../media/image499.bin"/><Relationship Id="rId508" Type="http://schemas.openxmlformats.org/officeDocument/2006/relationships/image" Target="../media/image513.bin"/><Relationship Id="rId105" Type="http://schemas.openxmlformats.org/officeDocument/2006/relationships/image" Target="../media/image110.bin"/><Relationship Id="rId147" Type="http://schemas.openxmlformats.org/officeDocument/2006/relationships/image" Target="../media/image152.bin"/><Relationship Id="rId312" Type="http://schemas.openxmlformats.org/officeDocument/2006/relationships/image" Target="../media/image317.bin"/><Relationship Id="rId354" Type="http://schemas.openxmlformats.org/officeDocument/2006/relationships/image" Target="../media/image359.bin"/><Relationship Id="rId51" Type="http://schemas.openxmlformats.org/officeDocument/2006/relationships/image" Target="../media/image56.bin"/><Relationship Id="rId93" Type="http://schemas.openxmlformats.org/officeDocument/2006/relationships/image" Target="../media/image98.bin"/><Relationship Id="rId189" Type="http://schemas.openxmlformats.org/officeDocument/2006/relationships/image" Target="../media/image194.bin"/><Relationship Id="rId396" Type="http://schemas.openxmlformats.org/officeDocument/2006/relationships/image" Target="../media/image401.bin"/><Relationship Id="rId561" Type="http://schemas.openxmlformats.org/officeDocument/2006/relationships/image" Target="../media/image566.bin"/><Relationship Id="rId617" Type="http://schemas.openxmlformats.org/officeDocument/2006/relationships/image" Target="../media/image622.bin"/><Relationship Id="rId659" Type="http://schemas.openxmlformats.org/officeDocument/2006/relationships/image" Target="../media/image664.bin"/><Relationship Id="rId214" Type="http://schemas.openxmlformats.org/officeDocument/2006/relationships/image" Target="../media/image219.bin"/><Relationship Id="rId256" Type="http://schemas.openxmlformats.org/officeDocument/2006/relationships/image" Target="../media/image261.bin"/><Relationship Id="rId298" Type="http://schemas.openxmlformats.org/officeDocument/2006/relationships/image" Target="../media/image303.bin"/><Relationship Id="rId421" Type="http://schemas.openxmlformats.org/officeDocument/2006/relationships/image" Target="../media/image426.bin"/><Relationship Id="rId463" Type="http://schemas.openxmlformats.org/officeDocument/2006/relationships/image" Target="../media/image468.bin"/><Relationship Id="rId519" Type="http://schemas.openxmlformats.org/officeDocument/2006/relationships/image" Target="../media/image524.bin"/><Relationship Id="rId670" Type="http://schemas.openxmlformats.org/officeDocument/2006/relationships/image" Target="../media/image675.bin"/><Relationship Id="rId116" Type="http://schemas.openxmlformats.org/officeDocument/2006/relationships/image" Target="../media/image121.bin"/><Relationship Id="rId158" Type="http://schemas.openxmlformats.org/officeDocument/2006/relationships/image" Target="../media/image163.bin"/><Relationship Id="rId323" Type="http://schemas.openxmlformats.org/officeDocument/2006/relationships/image" Target="../media/image328.bin"/><Relationship Id="rId530" Type="http://schemas.openxmlformats.org/officeDocument/2006/relationships/image" Target="../media/image535.bin"/><Relationship Id="rId20" Type="http://schemas.openxmlformats.org/officeDocument/2006/relationships/image" Target="../media/image25.bin"/><Relationship Id="rId62" Type="http://schemas.openxmlformats.org/officeDocument/2006/relationships/image" Target="../media/image67.bin"/><Relationship Id="rId365" Type="http://schemas.openxmlformats.org/officeDocument/2006/relationships/image" Target="../media/image370.bin"/><Relationship Id="rId572" Type="http://schemas.openxmlformats.org/officeDocument/2006/relationships/image" Target="../media/image577.bin"/><Relationship Id="rId628" Type="http://schemas.openxmlformats.org/officeDocument/2006/relationships/image" Target="../media/image633.bin"/><Relationship Id="rId225" Type="http://schemas.openxmlformats.org/officeDocument/2006/relationships/image" Target="../media/image230.bin"/><Relationship Id="rId267" Type="http://schemas.openxmlformats.org/officeDocument/2006/relationships/image" Target="../media/image272.bin"/><Relationship Id="rId432" Type="http://schemas.openxmlformats.org/officeDocument/2006/relationships/image" Target="../media/image437.bin"/><Relationship Id="rId474" Type="http://schemas.openxmlformats.org/officeDocument/2006/relationships/image" Target="../media/image479.bin"/><Relationship Id="rId127" Type="http://schemas.openxmlformats.org/officeDocument/2006/relationships/image" Target="../media/image132.bin"/><Relationship Id="rId681" Type="http://schemas.openxmlformats.org/officeDocument/2006/relationships/image" Target="../media/image686.bin"/><Relationship Id="rId31" Type="http://schemas.openxmlformats.org/officeDocument/2006/relationships/image" Target="../media/image36.bin"/><Relationship Id="rId73" Type="http://schemas.openxmlformats.org/officeDocument/2006/relationships/image" Target="../media/image78.bin"/><Relationship Id="rId169" Type="http://schemas.openxmlformats.org/officeDocument/2006/relationships/image" Target="../media/image174.bin"/><Relationship Id="rId334" Type="http://schemas.openxmlformats.org/officeDocument/2006/relationships/image" Target="../media/image339.bin"/><Relationship Id="rId376" Type="http://schemas.openxmlformats.org/officeDocument/2006/relationships/image" Target="../media/image381.bin"/><Relationship Id="rId541" Type="http://schemas.openxmlformats.org/officeDocument/2006/relationships/image" Target="../media/image546.bin"/><Relationship Id="rId583" Type="http://schemas.openxmlformats.org/officeDocument/2006/relationships/image" Target="../media/image588.bin"/><Relationship Id="rId639" Type="http://schemas.openxmlformats.org/officeDocument/2006/relationships/image" Target="../media/image644.bin"/><Relationship Id="rId4" Type="http://schemas.openxmlformats.org/officeDocument/2006/relationships/image" Target="../media/image9.emf"/><Relationship Id="rId180" Type="http://schemas.openxmlformats.org/officeDocument/2006/relationships/image" Target="../media/image185.bin"/><Relationship Id="rId236" Type="http://schemas.openxmlformats.org/officeDocument/2006/relationships/image" Target="../media/image241.bin"/><Relationship Id="rId278" Type="http://schemas.openxmlformats.org/officeDocument/2006/relationships/image" Target="../media/image283.bin"/><Relationship Id="rId401" Type="http://schemas.openxmlformats.org/officeDocument/2006/relationships/image" Target="../media/image406.bin"/><Relationship Id="rId443" Type="http://schemas.openxmlformats.org/officeDocument/2006/relationships/image" Target="../media/image448.bin"/><Relationship Id="rId650" Type="http://schemas.openxmlformats.org/officeDocument/2006/relationships/image" Target="../media/image655.bin"/><Relationship Id="rId303" Type="http://schemas.openxmlformats.org/officeDocument/2006/relationships/image" Target="../media/image308.bin"/><Relationship Id="rId485" Type="http://schemas.openxmlformats.org/officeDocument/2006/relationships/image" Target="../media/image490.bin"/><Relationship Id="rId692" Type="http://schemas.openxmlformats.org/officeDocument/2006/relationships/image" Target="../media/image697.bin"/><Relationship Id="rId42" Type="http://schemas.openxmlformats.org/officeDocument/2006/relationships/image" Target="../media/image47.bin"/><Relationship Id="rId84" Type="http://schemas.openxmlformats.org/officeDocument/2006/relationships/image" Target="../media/image89.bin"/><Relationship Id="rId138" Type="http://schemas.openxmlformats.org/officeDocument/2006/relationships/image" Target="../media/image143.bin"/><Relationship Id="rId345" Type="http://schemas.openxmlformats.org/officeDocument/2006/relationships/image" Target="../media/image350.bin"/><Relationship Id="rId387" Type="http://schemas.openxmlformats.org/officeDocument/2006/relationships/image" Target="../media/image392.bin"/><Relationship Id="rId510" Type="http://schemas.openxmlformats.org/officeDocument/2006/relationships/image" Target="../media/image515.bin"/><Relationship Id="rId552" Type="http://schemas.openxmlformats.org/officeDocument/2006/relationships/image" Target="../media/image557.bin"/><Relationship Id="rId594" Type="http://schemas.openxmlformats.org/officeDocument/2006/relationships/image" Target="../media/image599.bin"/><Relationship Id="rId608" Type="http://schemas.openxmlformats.org/officeDocument/2006/relationships/image" Target="../media/image613.bin"/><Relationship Id="rId191" Type="http://schemas.openxmlformats.org/officeDocument/2006/relationships/image" Target="../media/image196.bin"/><Relationship Id="rId205" Type="http://schemas.openxmlformats.org/officeDocument/2006/relationships/image" Target="../media/image210.bin"/><Relationship Id="rId247" Type="http://schemas.openxmlformats.org/officeDocument/2006/relationships/image" Target="../media/image252.bin"/><Relationship Id="rId412" Type="http://schemas.openxmlformats.org/officeDocument/2006/relationships/image" Target="../media/image417.bin"/><Relationship Id="rId107" Type="http://schemas.openxmlformats.org/officeDocument/2006/relationships/image" Target="../media/image112.bin"/><Relationship Id="rId289" Type="http://schemas.openxmlformats.org/officeDocument/2006/relationships/image" Target="../media/image294.bin"/><Relationship Id="rId454" Type="http://schemas.openxmlformats.org/officeDocument/2006/relationships/image" Target="../media/image459.bin"/><Relationship Id="rId496" Type="http://schemas.openxmlformats.org/officeDocument/2006/relationships/image" Target="../media/image501.bin"/><Relationship Id="rId661" Type="http://schemas.openxmlformats.org/officeDocument/2006/relationships/image" Target="../media/image666.bin"/><Relationship Id="rId11" Type="http://schemas.openxmlformats.org/officeDocument/2006/relationships/image" Target="../media/image16.bin"/><Relationship Id="rId53" Type="http://schemas.openxmlformats.org/officeDocument/2006/relationships/image" Target="../media/image58.bin"/><Relationship Id="rId149" Type="http://schemas.openxmlformats.org/officeDocument/2006/relationships/image" Target="../media/image154.bin"/><Relationship Id="rId314" Type="http://schemas.openxmlformats.org/officeDocument/2006/relationships/image" Target="../media/image319.bin"/><Relationship Id="rId356" Type="http://schemas.openxmlformats.org/officeDocument/2006/relationships/image" Target="../media/image361.bin"/><Relationship Id="rId398" Type="http://schemas.openxmlformats.org/officeDocument/2006/relationships/image" Target="../media/image403.bin"/><Relationship Id="rId521" Type="http://schemas.openxmlformats.org/officeDocument/2006/relationships/image" Target="../media/image526.bin"/><Relationship Id="rId563" Type="http://schemas.openxmlformats.org/officeDocument/2006/relationships/image" Target="../media/image568.bin"/><Relationship Id="rId619" Type="http://schemas.openxmlformats.org/officeDocument/2006/relationships/image" Target="../media/image624.bin"/><Relationship Id="rId95" Type="http://schemas.openxmlformats.org/officeDocument/2006/relationships/image" Target="../media/image100.bin"/><Relationship Id="rId160" Type="http://schemas.openxmlformats.org/officeDocument/2006/relationships/image" Target="../media/image165.bin"/><Relationship Id="rId216" Type="http://schemas.openxmlformats.org/officeDocument/2006/relationships/image" Target="../media/image221.bin"/><Relationship Id="rId423" Type="http://schemas.openxmlformats.org/officeDocument/2006/relationships/image" Target="../media/image428.bin"/><Relationship Id="rId258" Type="http://schemas.openxmlformats.org/officeDocument/2006/relationships/image" Target="../media/image263.bin"/><Relationship Id="rId465" Type="http://schemas.openxmlformats.org/officeDocument/2006/relationships/image" Target="../media/image470.bin"/><Relationship Id="rId630" Type="http://schemas.openxmlformats.org/officeDocument/2006/relationships/image" Target="../media/image635.bin"/><Relationship Id="rId672" Type="http://schemas.openxmlformats.org/officeDocument/2006/relationships/image" Target="../media/image677.bin"/><Relationship Id="rId22" Type="http://schemas.openxmlformats.org/officeDocument/2006/relationships/image" Target="../media/image27.bin"/><Relationship Id="rId64" Type="http://schemas.openxmlformats.org/officeDocument/2006/relationships/image" Target="../media/image69.bin"/><Relationship Id="rId118" Type="http://schemas.openxmlformats.org/officeDocument/2006/relationships/image" Target="../media/image123.bin"/><Relationship Id="rId325" Type="http://schemas.openxmlformats.org/officeDocument/2006/relationships/image" Target="../media/image330.bin"/><Relationship Id="rId367" Type="http://schemas.openxmlformats.org/officeDocument/2006/relationships/image" Target="../media/image372.bin"/><Relationship Id="rId532" Type="http://schemas.openxmlformats.org/officeDocument/2006/relationships/image" Target="../media/image537.bin"/><Relationship Id="rId574" Type="http://schemas.openxmlformats.org/officeDocument/2006/relationships/image" Target="../media/image579.bin"/><Relationship Id="rId171" Type="http://schemas.openxmlformats.org/officeDocument/2006/relationships/image" Target="../media/image176.bin"/><Relationship Id="rId227" Type="http://schemas.openxmlformats.org/officeDocument/2006/relationships/image" Target="../media/image232.bin"/><Relationship Id="rId269" Type="http://schemas.openxmlformats.org/officeDocument/2006/relationships/image" Target="../media/image274.bin"/><Relationship Id="rId434" Type="http://schemas.openxmlformats.org/officeDocument/2006/relationships/image" Target="../media/image439.bin"/><Relationship Id="rId476" Type="http://schemas.openxmlformats.org/officeDocument/2006/relationships/image" Target="../media/image481.bin"/><Relationship Id="rId641" Type="http://schemas.openxmlformats.org/officeDocument/2006/relationships/image" Target="../media/image646.bin"/><Relationship Id="rId683" Type="http://schemas.openxmlformats.org/officeDocument/2006/relationships/image" Target="../media/image688.bin"/><Relationship Id="rId33" Type="http://schemas.openxmlformats.org/officeDocument/2006/relationships/image" Target="../media/image38.bin"/><Relationship Id="rId129" Type="http://schemas.openxmlformats.org/officeDocument/2006/relationships/image" Target="../media/image134.bin"/><Relationship Id="rId280" Type="http://schemas.openxmlformats.org/officeDocument/2006/relationships/image" Target="../media/image285.bin"/><Relationship Id="rId336" Type="http://schemas.openxmlformats.org/officeDocument/2006/relationships/image" Target="../media/image341.bin"/><Relationship Id="rId501" Type="http://schemas.openxmlformats.org/officeDocument/2006/relationships/image" Target="../media/image506.bin"/><Relationship Id="rId543" Type="http://schemas.openxmlformats.org/officeDocument/2006/relationships/image" Target="../media/image548.bin"/><Relationship Id="rId75" Type="http://schemas.openxmlformats.org/officeDocument/2006/relationships/image" Target="../media/image80.bin"/><Relationship Id="rId140" Type="http://schemas.openxmlformats.org/officeDocument/2006/relationships/image" Target="../media/image145.bin"/><Relationship Id="rId182" Type="http://schemas.openxmlformats.org/officeDocument/2006/relationships/image" Target="../media/image187.bin"/><Relationship Id="rId378" Type="http://schemas.openxmlformats.org/officeDocument/2006/relationships/image" Target="../media/image383.bin"/><Relationship Id="rId403" Type="http://schemas.openxmlformats.org/officeDocument/2006/relationships/image" Target="../media/image408.bin"/><Relationship Id="rId585" Type="http://schemas.openxmlformats.org/officeDocument/2006/relationships/image" Target="../media/image590.bin"/><Relationship Id="rId6" Type="http://schemas.openxmlformats.org/officeDocument/2006/relationships/image" Target="../media/image11.emf"/><Relationship Id="rId238" Type="http://schemas.openxmlformats.org/officeDocument/2006/relationships/image" Target="../media/image243.bin"/><Relationship Id="rId445" Type="http://schemas.openxmlformats.org/officeDocument/2006/relationships/image" Target="../media/image450.bin"/><Relationship Id="rId487" Type="http://schemas.openxmlformats.org/officeDocument/2006/relationships/image" Target="../media/image492.bin"/><Relationship Id="rId610" Type="http://schemas.openxmlformats.org/officeDocument/2006/relationships/image" Target="../media/image615.bin"/><Relationship Id="rId652" Type="http://schemas.openxmlformats.org/officeDocument/2006/relationships/image" Target="../media/image657.bin"/><Relationship Id="rId694" Type="http://schemas.openxmlformats.org/officeDocument/2006/relationships/image" Target="../media/image699.bin"/><Relationship Id="rId291" Type="http://schemas.openxmlformats.org/officeDocument/2006/relationships/image" Target="../media/image296.bin"/><Relationship Id="rId305" Type="http://schemas.openxmlformats.org/officeDocument/2006/relationships/image" Target="../media/image310.bin"/><Relationship Id="rId347" Type="http://schemas.openxmlformats.org/officeDocument/2006/relationships/image" Target="../media/image352.bin"/><Relationship Id="rId512" Type="http://schemas.openxmlformats.org/officeDocument/2006/relationships/image" Target="../media/image517.bin"/><Relationship Id="rId44" Type="http://schemas.openxmlformats.org/officeDocument/2006/relationships/image" Target="../media/image49.bin"/><Relationship Id="rId86" Type="http://schemas.openxmlformats.org/officeDocument/2006/relationships/image" Target="../media/image91.bin"/><Relationship Id="rId151" Type="http://schemas.openxmlformats.org/officeDocument/2006/relationships/image" Target="../media/image156.bin"/><Relationship Id="rId389" Type="http://schemas.openxmlformats.org/officeDocument/2006/relationships/image" Target="../media/image394.bin"/><Relationship Id="rId554" Type="http://schemas.openxmlformats.org/officeDocument/2006/relationships/image" Target="../media/image559.bin"/><Relationship Id="rId596" Type="http://schemas.openxmlformats.org/officeDocument/2006/relationships/image" Target="../media/image601.bin"/><Relationship Id="rId193" Type="http://schemas.openxmlformats.org/officeDocument/2006/relationships/image" Target="../media/image198.bin"/><Relationship Id="rId207" Type="http://schemas.openxmlformats.org/officeDocument/2006/relationships/image" Target="../media/image212.bin"/><Relationship Id="rId249" Type="http://schemas.openxmlformats.org/officeDocument/2006/relationships/image" Target="../media/image254.bin"/><Relationship Id="rId414" Type="http://schemas.openxmlformats.org/officeDocument/2006/relationships/image" Target="../media/image419.bin"/><Relationship Id="rId456" Type="http://schemas.openxmlformats.org/officeDocument/2006/relationships/image" Target="../media/image461.bin"/><Relationship Id="rId498" Type="http://schemas.openxmlformats.org/officeDocument/2006/relationships/image" Target="../media/image503.bin"/><Relationship Id="rId621" Type="http://schemas.openxmlformats.org/officeDocument/2006/relationships/image" Target="../media/image626.bin"/><Relationship Id="rId663" Type="http://schemas.openxmlformats.org/officeDocument/2006/relationships/image" Target="../media/image668.bin"/><Relationship Id="rId13" Type="http://schemas.openxmlformats.org/officeDocument/2006/relationships/image" Target="../media/image18.bin"/><Relationship Id="rId109" Type="http://schemas.openxmlformats.org/officeDocument/2006/relationships/image" Target="../media/image114.bin"/><Relationship Id="rId260" Type="http://schemas.openxmlformats.org/officeDocument/2006/relationships/image" Target="../media/image265.bin"/><Relationship Id="rId316" Type="http://schemas.openxmlformats.org/officeDocument/2006/relationships/image" Target="../media/image321.bin"/><Relationship Id="rId523" Type="http://schemas.openxmlformats.org/officeDocument/2006/relationships/image" Target="../media/image528.bin"/><Relationship Id="rId55" Type="http://schemas.openxmlformats.org/officeDocument/2006/relationships/image" Target="../media/image60.bin"/><Relationship Id="rId97" Type="http://schemas.openxmlformats.org/officeDocument/2006/relationships/image" Target="../media/image102.bin"/><Relationship Id="rId120" Type="http://schemas.openxmlformats.org/officeDocument/2006/relationships/image" Target="../media/image125.bin"/><Relationship Id="rId358" Type="http://schemas.openxmlformats.org/officeDocument/2006/relationships/image" Target="../media/image363.bin"/><Relationship Id="rId565" Type="http://schemas.openxmlformats.org/officeDocument/2006/relationships/image" Target="../media/image570.bin"/><Relationship Id="rId162" Type="http://schemas.openxmlformats.org/officeDocument/2006/relationships/image" Target="../media/image167.bin"/><Relationship Id="rId218" Type="http://schemas.openxmlformats.org/officeDocument/2006/relationships/image" Target="../media/image223.bin"/><Relationship Id="rId425" Type="http://schemas.openxmlformats.org/officeDocument/2006/relationships/image" Target="../media/image430.bin"/><Relationship Id="rId467" Type="http://schemas.openxmlformats.org/officeDocument/2006/relationships/image" Target="../media/image472.bin"/><Relationship Id="rId632" Type="http://schemas.openxmlformats.org/officeDocument/2006/relationships/image" Target="../media/image637.bin"/><Relationship Id="rId271" Type="http://schemas.openxmlformats.org/officeDocument/2006/relationships/image" Target="../media/image276.bin"/><Relationship Id="rId674" Type="http://schemas.openxmlformats.org/officeDocument/2006/relationships/image" Target="../media/image679.bin"/><Relationship Id="rId24" Type="http://schemas.openxmlformats.org/officeDocument/2006/relationships/image" Target="../media/image29.bin"/><Relationship Id="rId66" Type="http://schemas.openxmlformats.org/officeDocument/2006/relationships/image" Target="../media/image71.bin"/><Relationship Id="rId131" Type="http://schemas.openxmlformats.org/officeDocument/2006/relationships/image" Target="../media/image136.bin"/><Relationship Id="rId327" Type="http://schemas.openxmlformats.org/officeDocument/2006/relationships/image" Target="../media/image332.bin"/><Relationship Id="rId369" Type="http://schemas.openxmlformats.org/officeDocument/2006/relationships/image" Target="../media/image374.bin"/><Relationship Id="rId534" Type="http://schemas.openxmlformats.org/officeDocument/2006/relationships/image" Target="../media/image539.bin"/><Relationship Id="rId576" Type="http://schemas.openxmlformats.org/officeDocument/2006/relationships/image" Target="../media/image581.bin"/><Relationship Id="rId173" Type="http://schemas.openxmlformats.org/officeDocument/2006/relationships/image" Target="../media/image178.bin"/><Relationship Id="rId229" Type="http://schemas.openxmlformats.org/officeDocument/2006/relationships/image" Target="../media/image234.bin"/><Relationship Id="rId380" Type="http://schemas.openxmlformats.org/officeDocument/2006/relationships/image" Target="../media/image385.bin"/><Relationship Id="rId436" Type="http://schemas.openxmlformats.org/officeDocument/2006/relationships/image" Target="../media/image441.bin"/><Relationship Id="rId601" Type="http://schemas.openxmlformats.org/officeDocument/2006/relationships/image" Target="../media/image606.bin"/><Relationship Id="rId643" Type="http://schemas.openxmlformats.org/officeDocument/2006/relationships/image" Target="../media/image648.bin"/><Relationship Id="rId240" Type="http://schemas.openxmlformats.org/officeDocument/2006/relationships/image" Target="../media/image245.bin"/><Relationship Id="rId478" Type="http://schemas.openxmlformats.org/officeDocument/2006/relationships/image" Target="../media/image483.bin"/><Relationship Id="rId685" Type="http://schemas.openxmlformats.org/officeDocument/2006/relationships/image" Target="../media/image690.bin"/><Relationship Id="rId35" Type="http://schemas.openxmlformats.org/officeDocument/2006/relationships/image" Target="../media/image40.bin"/><Relationship Id="rId77" Type="http://schemas.openxmlformats.org/officeDocument/2006/relationships/image" Target="../media/image82.bin"/><Relationship Id="rId100" Type="http://schemas.openxmlformats.org/officeDocument/2006/relationships/image" Target="../media/image105.bin"/><Relationship Id="rId282" Type="http://schemas.openxmlformats.org/officeDocument/2006/relationships/image" Target="../media/image287.bin"/><Relationship Id="rId338" Type="http://schemas.openxmlformats.org/officeDocument/2006/relationships/image" Target="../media/image343.bin"/><Relationship Id="rId503" Type="http://schemas.openxmlformats.org/officeDocument/2006/relationships/image" Target="../media/image508.bin"/><Relationship Id="rId545" Type="http://schemas.openxmlformats.org/officeDocument/2006/relationships/image" Target="../media/image550.bin"/><Relationship Id="rId587" Type="http://schemas.openxmlformats.org/officeDocument/2006/relationships/image" Target="../media/image592.bin"/><Relationship Id="rId8" Type="http://schemas.openxmlformats.org/officeDocument/2006/relationships/image" Target="../media/image13.emf"/><Relationship Id="rId142" Type="http://schemas.openxmlformats.org/officeDocument/2006/relationships/image" Target="../media/image147.bin"/><Relationship Id="rId184" Type="http://schemas.openxmlformats.org/officeDocument/2006/relationships/image" Target="../media/image189.bin"/><Relationship Id="rId391" Type="http://schemas.openxmlformats.org/officeDocument/2006/relationships/image" Target="../media/image396.bin"/><Relationship Id="rId405" Type="http://schemas.openxmlformats.org/officeDocument/2006/relationships/image" Target="../media/image410.bin"/><Relationship Id="rId447" Type="http://schemas.openxmlformats.org/officeDocument/2006/relationships/image" Target="../media/image452.bin"/><Relationship Id="rId612" Type="http://schemas.openxmlformats.org/officeDocument/2006/relationships/image" Target="../media/image617.bin"/><Relationship Id="rId251" Type="http://schemas.openxmlformats.org/officeDocument/2006/relationships/image" Target="../media/image256.bin"/><Relationship Id="rId489" Type="http://schemas.openxmlformats.org/officeDocument/2006/relationships/image" Target="../media/image494.bin"/><Relationship Id="rId654" Type="http://schemas.openxmlformats.org/officeDocument/2006/relationships/image" Target="../media/image659.bin"/><Relationship Id="rId696" Type="http://schemas.openxmlformats.org/officeDocument/2006/relationships/image" Target="../media/image701.bin"/><Relationship Id="rId46" Type="http://schemas.openxmlformats.org/officeDocument/2006/relationships/image" Target="../media/image51.bin"/><Relationship Id="rId293" Type="http://schemas.openxmlformats.org/officeDocument/2006/relationships/image" Target="../media/image298.bin"/><Relationship Id="rId307" Type="http://schemas.openxmlformats.org/officeDocument/2006/relationships/image" Target="../media/image312.bin"/><Relationship Id="rId349" Type="http://schemas.openxmlformats.org/officeDocument/2006/relationships/image" Target="../media/image354.bin"/><Relationship Id="rId514" Type="http://schemas.openxmlformats.org/officeDocument/2006/relationships/image" Target="../media/image519.bin"/><Relationship Id="rId556" Type="http://schemas.openxmlformats.org/officeDocument/2006/relationships/image" Target="../media/image561.bin"/><Relationship Id="rId88" Type="http://schemas.openxmlformats.org/officeDocument/2006/relationships/image" Target="../media/image93.bin"/><Relationship Id="rId111" Type="http://schemas.openxmlformats.org/officeDocument/2006/relationships/image" Target="../media/image116.bin"/><Relationship Id="rId153" Type="http://schemas.openxmlformats.org/officeDocument/2006/relationships/image" Target="../media/image158.bin"/><Relationship Id="rId195" Type="http://schemas.openxmlformats.org/officeDocument/2006/relationships/image" Target="../media/image200.bin"/><Relationship Id="rId209" Type="http://schemas.openxmlformats.org/officeDocument/2006/relationships/image" Target="../media/image214.bin"/><Relationship Id="rId360" Type="http://schemas.openxmlformats.org/officeDocument/2006/relationships/image" Target="../media/image365.bin"/><Relationship Id="rId416" Type="http://schemas.openxmlformats.org/officeDocument/2006/relationships/image" Target="../media/image421.bin"/><Relationship Id="rId598" Type="http://schemas.openxmlformats.org/officeDocument/2006/relationships/image" Target="../media/image603.bin"/><Relationship Id="rId220" Type="http://schemas.openxmlformats.org/officeDocument/2006/relationships/image" Target="../media/image225.bin"/><Relationship Id="rId458" Type="http://schemas.openxmlformats.org/officeDocument/2006/relationships/image" Target="../media/image463.bin"/><Relationship Id="rId623" Type="http://schemas.openxmlformats.org/officeDocument/2006/relationships/image" Target="../media/image628.bin"/><Relationship Id="rId665" Type="http://schemas.openxmlformats.org/officeDocument/2006/relationships/image" Target="../media/image670.bin"/><Relationship Id="rId15" Type="http://schemas.openxmlformats.org/officeDocument/2006/relationships/image" Target="../media/image20.bin"/><Relationship Id="rId57" Type="http://schemas.openxmlformats.org/officeDocument/2006/relationships/image" Target="../media/image62.bin"/><Relationship Id="rId262" Type="http://schemas.openxmlformats.org/officeDocument/2006/relationships/image" Target="../media/image267.bin"/><Relationship Id="rId318" Type="http://schemas.openxmlformats.org/officeDocument/2006/relationships/image" Target="../media/image323.bin"/><Relationship Id="rId525" Type="http://schemas.openxmlformats.org/officeDocument/2006/relationships/image" Target="../media/image530.bin"/><Relationship Id="rId567" Type="http://schemas.openxmlformats.org/officeDocument/2006/relationships/image" Target="../media/image572.bin"/><Relationship Id="rId99" Type="http://schemas.openxmlformats.org/officeDocument/2006/relationships/image" Target="../media/image104.bin"/><Relationship Id="rId122" Type="http://schemas.openxmlformats.org/officeDocument/2006/relationships/image" Target="../media/image127.bin"/><Relationship Id="rId164" Type="http://schemas.openxmlformats.org/officeDocument/2006/relationships/image" Target="../media/image169.bin"/><Relationship Id="rId371" Type="http://schemas.openxmlformats.org/officeDocument/2006/relationships/image" Target="../media/image376.bin"/><Relationship Id="rId427" Type="http://schemas.openxmlformats.org/officeDocument/2006/relationships/image" Target="../media/image432.bin"/><Relationship Id="rId469" Type="http://schemas.openxmlformats.org/officeDocument/2006/relationships/image" Target="../media/image474.bin"/><Relationship Id="rId634" Type="http://schemas.openxmlformats.org/officeDocument/2006/relationships/image" Target="../media/image639.bin"/><Relationship Id="rId676" Type="http://schemas.openxmlformats.org/officeDocument/2006/relationships/image" Target="../media/image681.bin"/><Relationship Id="rId26" Type="http://schemas.openxmlformats.org/officeDocument/2006/relationships/image" Target="../media/image31.bin"/><Relationship Id="rId231" Type="http://schemas.openxmlformats.org/officeDocument/2006/relationships/image" Target="../media/image236.bin"/><Relationship Id="rId273" Type="http://schemas.openxmlformats.org/officeDocument/2006/relationships/image" Target="../media/image278.bin"/><Relationship Id="rId329" Type="http://schemas.openxmlformats.org/officeDocument/2006/relationships/image" Target="../media/image334.bin"/><Relationship Id="rId480" Type="http://schemas.openxmlformats.org/officeDocument/2006/relationships/image" Target="../media/image485.bin"/><Relationship Id="rId536" Type="http://schemas.openxmlformats.org/officeDocument/2006/relationships/image" Target="../media/image541.bin"/><Relationship Id="rId701" Type="http://schemas.openxmlformats.org/officeDocument/2006/relationships/image" Target="../media/image706.bin"/><Relationship Id="rId68" Type="http://schemas.openxmlformats.org/officeDocument/2006/relationships/image" Target="../media/image73.bin"/><Relationship Id="rId133" Type="http://schemas.openxmlformats.org/officeDocument/2006/relationships/image" Target="../media/image138.bin"/><Relationship Id="rId175" Type="http://schemas.openxmlformats.org/officeDocument/2006/relationships/image" Target="../media/image180.bin"/><Relationship Id="rId340" Type="http://schemas.openxmlformats.org/officeDocument/2006/relationships/image" Target="../media/image345.bin"/><Relationship Id="rId578" Type="http://schemas.openxmlformats.org/officeDocument/2006/relationships/image" Target="../media/image583.bin"/><Relationship Id="rId200" Type="http://schemas.openxmlformats.org/officeDocument/2006/relationships/image" Target="../media/image205.bin"/><Relationship Id="rId382" Type="http://schemas.openxmlformats.org/officeDocument/2006/relationships/image" Target="../media/image387.bin"/><Relationship Id="rId438" Type="http://schemas.openxmlformats.org/officeDocument/2006/relationships/image" Target="../media/image443.bin"/><Relationship Id="rId603" Type="http://schemas.openxmlformats.org/officeDocument/2006/relationships/image" Target="../media/image608.bin"/><Relationship Id="rId645" Type="http://schemas.openxmlformats.org/officeDocument/2006/relationships/image" Target="../media/image650.bin"/><Relationship Id="rId687" Type="http://schemas.openxmlformats.org/officeDocument/2006/relationships/image" Target="../media/image692.bin"/><Relationship Id="rId242" Type="http://schemas.openxmlformats.org/officeDocument/2006/relationships/image" Target="../media/image247.bin"/><Relationship Id="rId284" Type="http://schemas.openxmlformats.org/officeDocument/2006/relationships/image" Target="../media/image289.bin"/><Relationship Id="rId491" Type="http://schemas.openxmlformats.org/officeDocument/2006/relationships/image" Target="../media/image496.bin"/><Relationship Id="rId505" Type="http://schemas.openxmlformats.org/officeDocument/2006/relationships/image" Target="../media/image510.bin"/><Relationship Id="rId37" Type="http://schemas.openxmlformats.org/officeDocument/2006/relationships/image" Target="../media/image42.bin"/><Relationship Id="rId79" Type="http://schemas.openxmlformats.org/officeDocument/2006/relationships/image" Target="../media/image84.bin"/><Relationship Id="rId102" Type="http://schemas.openxmlformats.org/officeDocument/2006/relationships/image" Target="../media/image107.bin"/><Relationship Id="rId144" Type="http://schemas.openxmlformats.org/officeDocument/2006/relationships/image" Target="../media/image149.bin"/><Relationship Id="rId547" Type="http://schemas.openxmlformats.org/officeDocument/2006/relationships/image" Target="../media/image552.bin"/><Relationship Id="rId589" Type="http://schemas.openxmlformats.org/officeDocument/2006/relationships/image" Target="../media/image594.bin"/><Relationship Id="rId90" Type="http://schemas.openxmlformats.org/officeDocument/2006/relationships/image" Target="../media/image95.bin"/><Relationship Id="rId186" Type="http://schemas.openxmlformats.org/officeDocument/2006/relationships/image" Target="../media/image191.bin"/><Relationship Id="rId351" Type="http://schemas.openxmlformats.org/officeDocument/2006/relationships/image" Target="../media/image356.bin"/><Relationship Id="rId393" Type="http://schemas.openxmlformats.org/officeDocument/2006/relationships/image" Target="../media/image398.bin"/><Relationship Id="rId407" Type="http://schemas.openxmlformats.org/officeDocument/2006/relationships/image" Target="../media/image412.bin"/><Relationship Id="rId449" Type="http://schemas.openxmlformats.org/officeDocument/2006/relationships/image" Target="../media/image454.bin"/><Relationship Id="rId614" Type="http://schemas.openxmlformats.org/officeDocument/2006/relationships/image" Target="../media/image619.bin"/><Relationship Id="rId656" Type="http://schemas.openxmlformats.org/officeDocument/2006/relationships/image" Target="../media/image661.bin"/><Relationship Id="rId211" Type="http://schemas.openxmlformats.org/officeDocument/2006/relationships/image" Target="../media/image216.bin"/><Relationship Id="rId253" Type="http://schemas.openxmlformats.org/officeDocument/2006/relationships/image" Target="../media/image258.bin"/><Relationship Id="rId295" Type="http://schemas.openxmlformats.org/officeDocument/2006/relationships/image" Target="../media/image300.bin"/><Relationship Id="rId309" Type="http://schemas.openxmlformats.org/officeDocument/2006/relationships/image" Target="../media/image314.bin"/><Relationship Id="rId460" Type="http://schemas.openxmlformats.org/officeDocument/2006/relationships/image" Target="../media/image465.bin"/><Relationship Id="rId516" Type="http://schemas.openxmlformats.org/officeDocument/2006/relationships/image" Target="../media/image521.bin"/><Relationship Id="rId698" Type="http://schemas.openxmlformats.org/officeDocument/2006/relationships/image" Target="../media/image703.bin"/><Relationship Id="rId48" Type="http://schemas.openxmlformats.org/officeDocument/2006/relationships/image" Target="../media/image53.bin"/><Relationship Id="rId113" Type="http://schemas.openxmlformats.org/officeDocument/2006/relationships/image" Target="../media/image118.bin"/><Relationship Id="rId320" Type="http://schemas.openxmlformats.org/officeDocument/2006/relationships/image" Target="../media/image325.bin"/><Relationship Id="rId558" Type="http://schemas.openxmlformats.org/officeDocument/2006/relationships/image" Target="../media/image563.bin"/><Relationship Id="rId155" Type="http://schemas.openxmlformats.org/officeDocument/2006/relationships/image" Target="../media/image160.bin"/><Relationship Id="rId197" Type="http://schemas.openxmlformats.org/officeDocument/2006/relationships/image" Target="../media/image202.bin"/><Relationship Id="rId362" Type="http://schemas.openxmlformats.org/officeDocument/2006/relationships/image" Target="../media/image367.bin"/><Relationship Id="rId418" Type="http://schemas.openxmlformats.org/officeDocument/2006/relationships/image" Target="../media/image423.bin"/><Relationship Id="rId625" Type="http://schemas.openxmlformats.org/officeDocument/2006/relationships/image" Target="../media/image630.bin"/><Relationship Id="rId222" Type="http://schemas.openxmlformats.org/officeDocument/2006/relationships/image" Target="../media/image227.bin"/><Relationship Id="rId264" Type="http://schemas.openxmlformats.org/officeDocument/2006/relationships/image" Target="../media/image269.bin"/><Relationship Id="rId471" Type="http://schemas.openxmlformats.org/officeDocument/2006/relationships/image" Target="../media/image476.bin"/><Relationship Id="rId667" Type="http://schemas.openxmlformats.org/officeDocument/2006/relationships/image" Target="../media/image672.bin"/><Relationship Id="rId17" Type="http://schemas.openxmlformats.org/officeDocument/2006/relationships/image" Target="../media/image22.bin"/><Relationship Id="rId59" Type="http://schemas.openxmlformats.org/officeDocument/2006/relationships/image" Target="../media/image64.bin"/><Relationship Id="rId124" Type="http://schemas.openxmlformats.org/officeDocument/2006/relationships/image" Target="../media/image129.bin"/><Relationship Id="rId527" Type="http://schemas.openxmlformats.org/officeDocument/2006/relationships/image" Target="../media/image532.bin"/><Relationship Id="rId569" Type="http://schemas.openxmlformats.org/officeDocument/2006/relationships/image" Target="../media/image574.bin"/><Relationship Id="rId70" Type="http://schemas.openxmlformats.org/officeDocument/2006/relationships/image" Target="../media/image75.bin"/><Relationship Id="rId166" Type="http://schemas.openxmlformats.org/officeDocument/2006/relationships/image" Target="../media/image171.bin"/><Relationship Id="rId331" Type="http://schemas.openxmlformats.org/officeDocument/2006/relationships/image" Target="../media/image336.bin"/><Relationship Id="rId373" Type="http://schemas.openxmlformats.org/officeDocument/2006/relationships/image" Target="../media/image378.bin"/><Relationship Id="rId429" Type="http://schemas.openxmlformats.org/officeDocument/2006/relationships/image" Target="../media/image434.bin"/><Relationship Id="rId580" Type="http://schemas.openxmlformats.org/officeDocument/2006/relationships/image" Target="../media/image585.bin"/><Relationship Id="rId636" Type="http://schemas.openxmlformats.org/officeDocument/2006/relationships/image" Target="../media/image641.bin"/><Relationship Id="rId1" Type="http://schemas.openxmlformats.org/officeDocument/2006/relationships/image" Target="../media/image6.png"/><Relationship Id="rId233" Type="http://schemas.openxmlformats.org/officeDocument/2006/relationships/image" Target="../media/image238.bin"/><Relationship Id="rId440" Type="http://schemas.openxmlformats.org/officeDocument/2006/relationships/image" Target="../media/image445.bin"/><Relationship Id="rId678" Type="http://schemas.openxmlformats.org/officeDocument/2006/relationships/image" Target="../media/image683.bin"/><Relationship Id="rId28" Type="http://schemas.openxmlformats.org/officeDocument/2006/relationships/image" Target="../media/image33.bin"/><Relationship Id="rId275" Type="http://schemas.openxmlformats.org/officeDocument/2006/relationships/image" Target="../media/image280.bin"/><Relationship Id="rId300" Type="http://schemas.openxmlformats.org/officeDocument/2006/relationships/image" Target="../media/image305.bin"/><Relationship Id="rId482" Type="http://schemas.openxmlformats.org/officeDocument/2006/relationships/image" Target="../media/image487.bin"/><Relationship Id="rId538" Type="http://schemas.openxmlformats.org/officeDocument/2006/relationships/image" Target="../media/image543.bin"/><Relationship Id="rId81" Type="http://schemas.openxmlformats.org/officeDocument/2006/relationships/image" Target="../media/image86.bin"/><Relationship Id="rId135" Type="http://schemas.openxmlformats.org/officeDocument/2006/relationships/image" Target="../media/image140.bin"/><Relationship Id="rId177" Type="http://schemas.openxmlformats.org/officeDocument/2006/relationships/image" Target="../media/image182.bin"/><Relationship Id="rId342" Type="http://schemas.openxmlformats.org/officeDocument/2006/relationships/image" Target="../media/image347.bin"/><Relationship Id="rId384" Type="http://schemas.openxmlformats.org/officeDocument/2006/relationships/image" Target="../media/image389.bin"/><Relationship Id="rId591" Type="http://schemas.openxmlformats.org/officeDocument/2006/relationships/image" Target="../media/image596.bin"/><Relationship Id="rId605" Type="http://schemas.openxmlformats.org/officeDocument/2006/relationships/image" Target="../media/image610.bin"/><Relationship Id="rId202" Type="http://schemas.openxmlformats.org/officeDocument/2006/relationships/image" Target="../media/image207.bin"/><Relationship Id="rId244" Type="http://schemas.openxmlformats.org/officeDocument/2006/relationships/image" Target="../media/image249.bin"/><Relationship Id="rId647" Type="http://schemas.openxmlformats.org/officeDocument/2006/relationships/image" Target="../media/image652.bin"/><Relationship Id="rId689" Type="http://schemas.openxmlformats.org/officeDocument/2006/relationships/image" Target="../media/image694.bin"/><Relationship Id="rId39" Type="http://schemas.openxmlformats.org/officeDocument/2006/relationships/image" Target="../media/image44.bin"/><Relationship Id="rId286" Type="http://schemas.openxmlformats.org/officeDocument/2006/relationships/image" Target="../media/image291.bin"/><Relationship Id="rId451" Type="http://schemas.openxmlformats.org/officeDocument/2006/relationships/image" Target="../media/image456.bin"/><Relationship Id="rId493" Type="http://schemas.openxmlformats.org/officeDocument/2006/relationships/image" Target="../media/image498.bin"/><Relationship Id="rId507" Type="http://schemas.openxmlformats.org/officeDocument/2006/relationships/image" Target="../media/image512.bin"/><Relationship Id="rId549" Type="http://schemas.openxmlformats.org/officeDocument/2006/relationships/image" Target="../media/image554.bin"/><Relationship Id="rId50" Type="http://schemas.openxmlformats.org/officeDocument/2006/relationships/image" Target="../media/image55.bin"/><Relationship Id="rId104" Type="http://schemas.openxmlformats.org/officeDocument/2006/relationships/image" Target="../media/image109.bin"/><Relationship Id="rId146" Type="http://schemas.openxmlformats.org/officeDocument/2006/relationships/image" Target="../media/image151.bin"/><Relationship Id="rId188" Type="http://schemas.openxmlformats.org/officeDocument/2006/relationships/image" Target="../media/image193.bin"/><Relationship Id="rId311" Type="http://schemas.openxmlformats.org/officeDocument/2006/relationships/image" Target="../media/image316.bin"/><Relationship Id="rId353" Type="http://schemas.openxmlformats.org/officeDocument/2006/relationships/image" Target="../media/image358.bin"/><Relationship Id="rId395" Type="http://schemas.openxmlformats.org/officeDocument/2006/relationships/image" Target="../media/image400.bin"/><Relationship Id="rId409" Type="http://schemas.openxmlformats.org/officeDocument/2006/relationships/image" Target="../media/image414.bin"/><Relationship Id="rId560" Type="http://schemas.openxmlformats.org/officeDocument/2006/relationships/image" Target="../media/image565.bin"/><Relationship Id="rId92" Type="http://schemas.openxmlformats.org/officeDocument/2006/relationships/image" Target="../media/image97.bin"/><Relationship Id="rId213" Type="http://schemas.openxmlformats.org/officeDocument/2006/relationships/image" Target="../media/image218.bin"/><Relationship Id="rId420" Type="http://schemas.openxmlformats.org/officeDocument/2006/relationships/image" Target="../media/image425.bin"/><Relationship Id="rId616" Type="http://schemas.openxmlformats.org/officeDocument/2006/relationships/image" Target="../media/image621.bin"/><Relationship Id="rId658" Type="http://schemas.openxmlformats.org/officeDocument/2006/relationships/image" Target="../media/image663.bin"/><Relationship Id="rId255" Type="http://schemas.openxmlformats.org/officeDocument/2006/relationships/image" Target="../media/image260.bin"/><Relationship Id="rId297" Type="http://schemas.openxmlformats.org/officeDocument/2006/relationships/image" Target="../media/image302.bin"/><Relationship Id="rId462" Type="http://schemas.openxmlformats.org/officeDocument/2006/relationships/image" Target="../media/image467.bin"/><Relationship Id="rId518" Type="http://schemas.openxmlformats.org/officeDocument/2006/relationships/image" Target="../media/image523.bin"/><Relationship Id="rId115" Type="http://schemas.openxmlformats.org/officeDocument/2006/relationships/image" Target="../media/image120.bin"/><Relationship Id="rId157" Type="http://schemas.openxmlformats.org/officeDocument/2006/relationships/image" Target="../media/image162.bin"/><Relationship Id="rId322" Type="http://schemas.openxmlformats.org/officeDocument/2006/relationships/image" Target="../media/image327.bin"/><Relationship Id="rId364" Type="http://schemas.openxmlformats.org/officeDocument/2006/relationships/image" Target="../media/image369.bin"/><Relationship Id="rId61" Type="http://schemas.openxmlformats.org/officeDocument/2006/relationships/image" Target="../media/image66.bin"/><Relationship Id="rId199" Type="http://schemas.openxmlformats.org/officeDocument/2006/relationships/image" Target="../media/image204.bin"/><Relationship Id="rId571" Type="http://schemas.openxmlformats.org/officeDocument/2006/relationships/image" Target="../media/image576.bin"/><Relationship Id="rId627" Type="http://schemas.openxmlformats.org/officeDocument/2006/relationships/image" Target="../media/image632.bin"/><Relationship Id="rId669" Type="http://schemas.openxmlformats.org/officeDocument/2006/relationships/image" Target="../media/image674.bin"/><Relationship Id="rId19" Type="http://schemas.openxmlformats.org/officeDocument/2006/relationships/image" Target="../media/image24.svg"/><Relationship Id="rId224" Type="http://schemas.openxmlformats.org/officeDocument/2006/relationships/image" Target="../media/image229.bin"/><Relationship Id="rId266" Type="http://schemas.openxmlformats.org/officeDocument/2006/relationships/image" Target="../media/image271.bin"/><Relationship Id="rId431" Type="http://schemas.openxmlformats.org/officeDocument/2006/relationships/image" Target="../media/image436.bin"/><Relationship Id="rId473" Type="http://schemas.openxmlformats.org/officeDocument/2006/relationships/image" Target="../media/image478.bin"/><Relationship Id="rId529" Type="http://schemas.openxmlformats.org/officeDocument/2006/relationships/image" Target="../media/image534.bin"/><Relationship Id="rId680" Type="http://schemas.openxmlformats.org/officeDocument/2006/relationships/image" Target="../media/image685.bin"/><Relationship Id="rId30" Type="http://schemas.openxmlformats.org/officeDocument/2006/relationships/image" Target="../media/image35.bin"/><Relationship Id="rId126" Type="http://schemas.openxmlformats.org/officeDocument/2006/relationships/image" Target="../media/image131.bin"/><Relationship Id="rId168" Type="http://schemas.openxmlformats.org/officeDocument/2006/relationships/image" Target="../media/image173.bin"/><Relationship Id="rId333" Type="http://schemas.openxmlformats.org/officeDocument/2006/relationships/image" Target="../media/image338.bin"/><Relationship Id="rId540" Type="http://schemas.openxmlformats.org/officeDocument/2006/relationships/image" Target="../media/image545.bin"/><Relationship Id="rId72" Type="http://schemas.openxmlformats.org/officeDocument/2006/relationships/image" Target="../media/image77.bin"/><Relationship Id="rId375" Type="http://schemas.openxmlformats.org/officeDocument/2006/relationships/image" Target="../media/image380.bin"/><Relationship Id="rId582" Type="http://schemas.openxmlformats.org/officeDocument/2006/relationships/image" Target="../media/image587.bin"/><Relationship Id="rId638" Type="http://schemas.openxmlformats.org/officeDocument/2006/relationships/image" Target="../media/image643.bin"/><Relationship Id="rId3" Type="http://schemas.openxmlformats.org/officeDocument/2006/relationships/image" Target="../media/image8.emf"/><Relationship Id="rId235" Type="http://schemas.openxmlformats.org/officeDocument/2006/relationships/image" Target="../media/image240.bin"/><Relationship Id="rId277" Type="http://schemas.openxmlformats.org/officeDocument/2006/relationships/image" Target="../media/image282.bin"/><Relationship Id="rId400" Type="http://schemas.openxmlformats.org/officeDocument/2006/relationships/image" Target="../media/image405.bin"/><Relationship Id="rId442" Type="http://schemas.openxmlformats.org/officeDocument/2006/relationships/image" Target="../media/image447.bin"/><Relationship Id="rId484" Type="http://schemas.openxmlformats.org/officeDocument/2006/relationships/image" Target="../media/image489.bin"/><Relationship Id="rId137" Type="http://schemas.openxmlformats.org/officeDocument/2006/relationships/image" Target="../media/image142.bin"/><Relationship Id="rId302" Type="http://schemas.openxmlformats.org/officeDocument/2006/relationships/image" Target="../media/image307.bin"/><Relationship Id="rId344" Type="http://schemas.openxmlformats.org/officeDocument/2006/relationships/image" Target="../media/image349.bin"/><Relationship Id="rId691" Type="http://schemas.openxmlformats.org/officeDocument/2006/relationships/image" Target="../media/image696.bin"/><Relationship Id="rId41" Type="http://schemas.openxmlformats.org/officeDocument/2006/relationships/image" Target="../media/image46.bin"/><Relationship Id="rId83" Type="http://schemas.openxmlformats.org/officeDocument/2006/relationships/image" Target="../media/image88.bin"/><Relationship Id="rId179" Type="http://schemas.openxmlformats.org/officeDocument/2006/relationships/image" Target="../media/image184.bin"/><Relationship Id="rId386" Type="http://schemas.openxmlformats.org/officeDocument/2006/relationships/image" Target="../media/image391.bin"/><Relationship Id="rId551" Type="http://schemas.openxmlformats.org/officeDocument/2006/relationships/image" Target="../media/image556.bin"/><Relationship Id="rId593" Type="http://schemas.openxmlformats.org/officeDocument/2006/relationships/image" Target="../media/image598.bin"/><Relationship Id="rId607" Type="http://schemas.openxmlformats.org/officeDocument/2006/relationships/image" Target="../media/image612.bin"/><Relationship Id="rId649" Type="http://schemas.openxmlformats.org/officeDocument/2006/relationships/image" Target="../media/image654.bin"/><Relationship Id="rId190" Type="http://schemas.openxmlformats.org/officeDocument/2006/relationships/image" Target="../media/image195.bin"/><Relationship Id="rId204" Type="http://schemas.openxmlformats.org/officeDocument/2006/relationships/image" Target="../media/image209.bin"/><Relationship Id="rId246" Type="http://schemas.openxmlformats.org/officeDocument/2006/relationships/image" Target="../media/image251.bin"/><Relationship Id="rId288" Type="http://schemas.openxmlformats.org/officeDocument/2006/relationships/image" Target="../media/image293.bin"/><Relationship Id="rId411" Type="http://schemas.openxmlformats.org/officeDocument/2006/relationships/image" Target="../media/image416.bin"/><Relationship Id="rId453" Type="http://schemas.openxmlformats.org/officeDocument/2006/relationships/image" Target="../media/image458.bin"/><Relationship Id="rId509" Type="http://schemas.openxmlformats.org/officeDocument/2006/relationships/image" Target="../media/image514.bin"/><Relationship Id="rId660" Type="http://schemas.openxmlformats.org/officeDocument/2006/relationships/image" Target="../media/image665.bin"/><Relationship Id="rId106" Type="http://schemas.openxmlformats.org/officeDocument/2006/relationships/image" Target="../media/image111.bin"/><Relationship Id="rId313" Type="http://schemas.openxmlformats.org/officeDocument/2006/relationships/image" Target="../media/image318.bin"/><Relationship Id="rId495" Type="http://schemas.openxmlformats.org/officeDocument/2006/relationships/image" Target="../media/image500.bin"/><Relationship Id="rId10" Type="http://schemas.openxmlformats.org/officeDocument/2006/relationships/image" Target="../media/image15.bin"/><Relationship Id="rId52" Type="http://schemas.openxmlformats.org/officeDocument/2006/relationships/image" Target="../media/image57.bin"/><Relationship Id="rId94" Type="http://schemas.openxmlformats.org/officeDocument/2006/relationships/image" Target="../media/image99.bin"/><Relationship Id="rId148" Type="http://schemas.openxmlformats.org/officeDocument/2006/relationships/image" Target="../media/image153.bin"/><Relationship Id="rId355" Type="http://schemas.openxmlformats.org/officeDocument/2006/relationships/image" Target="../media/image360.bin"/><Relationship Id="rId397" Type="http://schemas.openxmlformats.org/officeDocument/2006/relationships/image" Target="../media/image402.bin"/><Relationship Id="rId520" Type="http://schemas.openxmlformats.org/officeDocument/2006/relationships/image" Target="../media/image525.bin"/><Relationship Id="rId562" Type="http://schemas.openxmlformats.org/officeDocument/2006/relationships/image" Target="../media/image567.bin"/><Relationship Id="rId618" Type="http://schemas.openxmlformats.org/officeDocument/2006/relationships/image" Target="../media/image623.bin"/><Relationship Id="rId215" Type="http://schemas.openxmlformats.org/officeDocument/2006/relationships/image" Target="../media/image220.bin"/><Relationship Id="rId257" Type="http://schemas.openxmlformats.org/officeDocument/2006/relationships/image" Target="../media/image262.bin"/><Relationship Id="rId422" Type="http://schemas.openxmlformats.org/officeDocument/2006/relationships/image" Target="../media/image427.bin"/><Relationship Id="rId464" Type="http://schemas.openxmlformats.org/officeDocument/2006/relationships/image" Target="../media/image469.bin"/><Relationship Id="rId299" Type="http://schemas.openxmlformats.org/officeDocument/2006/relationships/image" Target="../media/image304.bin"/><Relationship Id="rId63" Type="http://schemas.openxmlformats.org/officeDocument/2006/relationships/image" Target="../media/image68.bin"/><Relationship Id="rId159" Type="http://schemas.openxmlformats.org/officeDocument/2006/relationships/image" Target="../media/image164.bin"/><Relationship Id="rId366" Type="http://schemas.openxmlformats.org/officeDocument/2006/relationships/image" Target="../media/image371.bin"/><Relationship Id="rId573" Type="http://schemas.openxmlformats.org/officeDocument/2006/relationships/image" Target="../media/image578.bin"/><Relationship Id="rId226" Type="http://schemas.openxmlformats.org/officeDocument/2006/relationships/image" Target="../media/image231.bin"/><Relationship Id="rId433" Type="http://schemas.openxmlformats.org/officeDocument/2006/relationships/image" Target="../media/image438.bin"/><Relationship Id="rId640" Type="http://schemas.openxmlformats.org/officeDocument/2006/relationships/image" Target="../media/image645.bin"/><Relationship Id="rId74" Type="http://schemas.openxmlformats.org/officeDocument/2006/relationships/image" Target="../media/image79.bin"/><Relationship Id="rId377" Type="http://schemas.openxmlformats.org/officeDocument/2006/relationships/image" Target="../media/image382.bin"/><Relationship Id="rId500" Type="http://schemas.openxmlformats.org/officeDocument/2006/relationships/image" Target="../media/image505.bin"/><Relationship Id="rId584" Type="http://schemas.openxmlformats.org/officeDocument/2006/relationships/image" Target="../media/image589.bin"/><Relationship Id="rId5" Type="http://schemas.openxmlformats.org/officeDocument/2006/relationships/image" Target="../media/image10.emf"/><Relationship Id="rId237" Type="http://schemas.openxmlformats.org/officeDocument/2006/relationships/image" Target="../media/image242.bin"/><Relationship Id="rId444" Type="http://schemas.openxmlformats.org/officeDocument/2006/relationships/image" Target="../media/image449.bin"/><Relationship Id="rId651" Type="http://schemas.openxmlformats.org/officeDocument/2006/relationships/image" Target="../media/image656.bin"/><Relationship Id="rId290" Type="http://schemas.openxmlformats.org/officeDocument/2006/relationships/image" Target="../media/image295.bin"/><Relationship Id="rId304" Type="http://schemas.openxmlformats.org/officeDocument/2006/relationships/image" Target="../media/image309.bin"/><Relationship Id="rId388" Type="http://schemas.openxmlformats.org/officeDocument/2006/relationships/image" Target="../media/image393.bin"/><Relationship Id="rId511" Type="http://schemas.openxmlformats.org/officeDocument/2006/relationships/image" Target="../media/image516.bin"/><Relationship Id="rId609" Type="http://schemas.openxmlformats.org/officeDocument/2006/relationships/image" Target="../media/image614.bin"/><Relationship Id="rId85" Type="http://schemas.openxmlformats.org/officeDocument/2006/relationships/image" Target="../media/image90.bin"/><Relationship Id="rId150" Type="http://schemas.openxmlformats.org/officeDocument/2006/relationships/image" Target="../media/image155.bin"/><Relationship Id="rId595" Type="http://schemas.openxmlformats.org/officeDocument/2006/relationships/image" Target="../media/image600.bin"/><Relationship Id="rId248" Type="http://schemas.openxmlformats.org/officeDocument/2006/relationships/image" Target="../media/image253.bin"/><Relationship Id="rId455" Type="http://schemas.openxmlformats.org/officeDocument/2006/relationships/image" Target="../media/image460.bin"/><Relationship Id="rId662" Type="http://schemas.openxmlformats.org/officeDocument/2006/relationships/image" Target="../media/image667.bin"/><Relationship Id="rId12" Type="http://schemas.openxmlformats.org/officeDocument/2006/relationships/image" Target="../media/image17.bin"/><Relationship Id="rId108" Type="http://schemas.openxmlformats.org/officeDocument/2006/relationships/image" Target="../media/image113.bin"/><Relationship Id="rId315" Type="http://schemas.openxmlformats.org/officeDocument/2006/relationships/image" Target="../media/image320.bin"/><Relationship Id="rId522" Type="http://schemas.openxmlformats.org/officeDocument/2006/relationships/image" Target="../media/image527.bin"/><Relationship Id="rId96" Type="http://schemas.openxmlformats.org/officeDocument/2006/relationships/image" Target="../media/image101.bin"/><Relationship Id="rId161" Type="http://schemas.openxmlformats.org/officeDocument/2006/relationships/image" Target="../media/image166.bin"/><Relationship Id="rId399" Type="http://schemas.openxmlformats.org/officeDocument/2006/relationships/image" Target="../media/image404.bin"/><Relationship Id="rId259" Type="http://schemas.openxmlformats.org/officeDocument/2006/relationships/image" Target="../media/image264.bin"/><Relationship Id="rId466" Type="http://schemas.openxmlformats.org/officeDocument/2006/relationships/image" Target="../media/image471.bin"/><Relationship Id="rId673" Type="http://schemas.openxmlformats.org/officeDocument/2006/relationships/image" Target="../media/image678.bin"/><Relationship Id="rId23" Type="http://schemas.openxmlformats.org/officeDocument/2006/relationships/image" Target="../media/image28.bin"/><Relationship Id="rId119" Type="http://schemas.openxmlformats.org/officeDocument/2006/relationships/image" Target="../media/image124.bin"/><Relationship Id="rId326" Type="http://schemas.openxmlformats.org/officeDocument/2006/relationships/image" Target="../media/image331.bin"/><Relationship Id="rId533" Type="http://schemas.openxmlformats.org/officeDocument/2006/relationships/image" Target="../media/image538.bin"/><Relationship Id="rId172" Type="http://schemas.openxmlformats.org/officeDocument/2006/relationships/image" Target="../media/image177.bin"/><Relationship Id="rId477" Type="http://schemas.openxmlformats.org/officeDocument/2006/relationships/image" Target="../media/image482.bin"/><Relationship Id="rId600" Type="http://schemas.openxmlformats.org/officeDocument/2006/relationships/image" Target="../media/image605.bin"/><Relationship Id="rId684" Type="http://schemas.openxmlformats.org/officeDocument/2006/relationships/image" Target="../media/image689.bin"/><Relationship Id="rId337" Type="http://schemas.openxmlformats.org/officeDocument/2006/relationships/image" Target="../media/image342.bin"/><Relationship Id="rId34" Type="http://schemas.openxmlformats.org/officeDocument/2006/relationships/image" Target="../media/image39.bin"/><Relationship Id="rId544" Type="http://schemas.openxmlformats.org/officeDocument/2006/relationships/image" Target="../media/image549.bin"/><Relationship Id="rId183" Type="http://schemas.openxmlformats.org/officeDocument/2006/relationships/image" Target="../media/image188.bin"/><Relationship Id="rId390" Type="http://schemas.openxmlformats.org/officeDocument/2006/relationships/image" Target="../media/image395.bin"/><Relationship Id="rId404" Type="http://schemas.openxmlformats.org/officeDocument/2006/relationships/image" Target="../media/image409.bin"/><Relationship Id="rId611" Type="http://schemas.openxmlformats.org/officeDocument/2006/relationships/image" Target="../media/image616.bin"/><Relationship Id="rId250" Type="http://schemas.openxmlformats.org/officeDocument/2006/relationships/image" Target="../media/image255.bin"/><Relationship Id="rId488" Type="http://schemas.openxmlformats.org/officeDocument/2006/relationships/image" Target="../media/image493.bin"/><Relationship Id="rId695" Type="http://schemas.openxmlformats.org/officeDocument/2006/relationships/image" Target="../media/image700.bin"/><Relationship Id="rId45" Type="http://schemas.openxmlformats.org/officeDocument/2006/relationships/image" Target="../media/image50.bin"/><Relationship Id="rId110" Type="http://schemas.openxmlformats.org/officeDocument/2006/relationships/image" Target="../media/image115.bin"/><Relationship Id="rId348" Type="http://schemas.openxmlformats.org/officeDocument/2006/relationships/image" Target="../media/image353.bin"/><Relationship Id="rId555" Type="http://schemas.openxmlformats.org/officeDocument/2006/relationships/image" Target="../media/image560.bin"/><Relationship Id="rId194" Type="http://schemas.openxmlformats.org/officeDocument/2006/relationships/image" Target="../media/image199.bin"/><Relationship Id="rId208" Type="http://schemas.openxmlformats.org/officeDocument/2006/relationships/image" Target="../media/image213.bin"/><Relationship Id="rId415" Type="http://schemas.openxmlformats.org/officeDocument/2006/relationships/image" Target="../media/image420.bin"/><Relationship Id="rId622" Type="http://schemas.openxmlformats.org/officeDocument/2006/relationships/image" Target="../media/image627.bin"/><Relationship Id="rId261" Type="http://schemas.openxmlformats.org/officeDocument/2006/relationships/image" Target="../media/image266.bin"/><Relationship Id="rId499" Type="http://schemas.openxmlformats.org/officeDocument/2006/relationships/image" Target="../media/image504.bin"/><Relationship Id="rId56" Type="http://schemas.openxmlformats.org/officeDocument/2006/relationships/image" Target="../media/image61.bin"/><Relationship Id="rId359" Type="http://schemas.openxmlformats.org/officeDocument/2006/relationships/image" Target="../media/image364.bin"/><Relationship Id="rId566" Type="http://schemas.openxmlformats.org/officeDocument/2006/relationships/image" Target="../media/image571.bin"/><Relationship Id="rId121" Type="http://schemas.openxmlformats.org/officeDocument/2006/relationships/image" Target="../media/image126.bin"/><Relationship Id="rId219" Type="http://schemas.openxmlformats.org/officeDocument/2006/relationships/image" Target="../media/image224.bin"/><Relationship Id="rId426" Type="http://schemas.openxmlformats.org/officeDocument/2006/relationships/image" Target="../media/image431.bin"/><Relationship Id="rId633" Type="http://schemas.openxmlformats.org/officeDocument/2006/relationships/image" Target="../media/image638.bin"/><Relationship Id="rId67" Type="http://schemas.openxmlformats.org/officeDocument/2006/relationships/image" Target="../media/image72.bin"/><Relationship Id="rId272" Type="http://schemas.openxmlformats.org/officeDocument/2006/relationships/image" Target="../media/image277.bin"/><Relationship Id="rId577" Type="http://schemas.openxmlformats.org/officeDocument/2006/relationships/image" Target="../media/image582.bin"/><Relationship Id="rId700" Type="http://schemas.openxmlformats.org/officeDocument/2006/relationships/image" Target="../media/image705.bin"/><Relationship Id="rId132" Type="http://schemas.openxmlformats.org/officeDocument/2006/relationships/image" Target="../media/image137.bin"/><Relationship Id="rId437" Type="http://schemas.openxmlformats.org/officeDocument/2006/relationships/image" Target="../media/image442.bin"/><Relationship Id="rId644" Type="http://schemas.openxmlformats.org/officeDocument/2006/relationships/image" Target="../media/image649.bin"/><Relationship Id="rId283" Type="http://schemas.openxmlformats.org/officeDocument/2006/relationships/image" Target="../media/image288.bin"/><Relationship Id="rId490" Type="http://schemas.openxmlformats.org/officeDocument/2006/relationships/image" Target="../media/image495.bin"/><Relationship Id="rId504" Type="http://schemas.openxmlformats.org/officeDocument/2006/relationships/image" Target="../media/image509.bin"/><Relationship Id="rId78" Type="http://schemas.openxmlformats.org/officeDocument/2006/relationships/image" Target="../media/image83.bin"/><Relationship Id="rId143" Type="http://schemas.openxmlformats.org/officeDocument/2006/relationships/image" Target="../media/image148.bin"/><Relationship Id="rId350" Type="http://schemas.openxmlformats.org/officeDocument/2006/relationships/image" Target="../media/image355.bin"/><Relationship Id="rId588" Type="http://schemas.openxmlformats.org/officeDocument/2006/relationships/image" Target="../media/image593.bin"/><Relationship Id="rId9" Type="http://schemas.openxmlformats.org/officeDocument/2006/relationships/image" Target="../media/image14.emf"/><Relationship Id="rId210" Type="http://schemas.openxmlformats.org/officeDocument/2006/relationships/image" Target="../media/image215.bin"/><Relationship Id="rId448" Type="http://schemas.openxmlformats.org/officeDocument/2006/relationships/image" Target="../media/image453.bin"/><Relationship Id="rId655" Type="http://schemas.openxmlformats.org/officeDocument/2006/relationships/image" Target="../media/image660.bin"/><Relationship Id="rId294" Type="http://schemas.openxmlformats.org/officeDocument/2006/relationships/image" Target="../media/image299.bin"/><Relationship Id="rId308" Type="http://schemas.openxmlformats.org/officeDocument/2006/relationships/image" Target="../media/image313.bin"/><Relationship Id="rId515" Type="http://schemas.openxmlformats.org/officeDocument/2006/relationships/image" Target="../media/image520.bin"/><Relationship Id="rId89" Type="http://schemas.openxmlformats.org/officeDocument/2006/relationships/image" Target="../media/image94.bin"/><Relationship Id="rId154" Type="http://schemas.openxmlformats.org/officeDocument/2006/relationships/image" Target="../media/image159.bin"/><Relationship Id="rId361" Type="http://schemas.openxmlformats.org/officeDocument/2006/relationships/image" Target="../media/image366.bin"/><Relationship Id="rId599" Type="http://schemas.openxmlformats.org/officeDocument/2006/relationships/image" Target="../media/image604.bin"/><Relationship Id="rId459" Type="http://schemas.openxmlformats.org/officeDocument/2006/relationships/image" Target="../media/image464.bin"/><Relationship Id="rId666" Type="http://schemas.openxmlformats.org/officeDocument/2006/relationships/image" Target="../media/image671.bin"/><Relationship Id="rId16" Type="http://schemas.openxmlformats.org/officeDocument/2006/relationships/image" Target="../media/image21.bin"/><Relationship Id="rId221" Type="http://schemas.openxmlformats.org/officeDocument/2006/relationships/image" Target="../media/image226.bin"/><Relationship Id="rId319" Type="http://schemas.openxmlformats.org/officeDocument/2006/relationships/image" Target="../media/image324.bin"/><Relationship Id="rId526" Type="http://schemas.openxmlformats.org/officeDocument/2006/relationships/image" Target="../media/image531.bin"/><Relationship Id="rId165" Type="http://schemas.openxmlformats.org/officeDocument/2006/relationships/image" Target="../media/image170.bin"/><Relationship Id="rId372" Type="http://schemas.openxmlformats.org/officeDocument/2006/relationships/image" Target="../media/image377.bin"/><Relationship Id="rId677" Type="http://schemas.openxmlformats.org/officeDocument/2006/relationships/image" Target="../media/image682.bin"/><Relationship Id="rId232" Type="http://schemas.openxmlformats.org/officeDocument/2006/relationships/image" Target="../media/image237.bin"/><Relationship Id="rId27" Type="http://schemas.openxmlformats.org/officeDocument/2006/relationships/image" Target="../media/image32.bin"/><Relationship Id="rId537" Type="http://schemas.openxmlformats.org/officeDocument/2006/relationships/image" Target="../media/image542.bin"/><Relationship Id="rId80" Type="http://schemas.openxmlformats.org/officeDocument/2006/relationships/image" Target="../media/image85.bin"/><Relationship Id="rId176" Type="http://schemas.openxmlformats.org/officeDocument/2006/relationships/image" Target="../media/image181.bin"/><Relationship Id="rId383" Type="http://schemas.openxmlformats.org/officeDocument/2006/relationships/image" Target="../media/image388.bin"/><Relationship Id="rId590" Type="http://schemas.openxmlformats.org/officeDocument/2006/relationships/image" Target="../media/image595.bin"/><Relationship Id="rId604" Type="http://schemas.openxmlformats.org/officeDocument/2006/relationships/image" Target="../media/image609.bin"/><Relationship Id="rId243" Type="http://schemas.openxmlformats.org/officeDocument/2006/relationships/image" Target="../media/image248.bin"/><Relationship Id="rId450" Type="http://schemas.openxmlformats.org/officeDocument/2006/relationships/image" Target="../media/image455.bin"/><Relationship Id="rId688" Type="http://schemas.openxmlformats.org/officeDocument/2006/relationships/image" Target="../media/image693.bin"/><Relationship Id="rId38" Type="http://schemas.openxmlformats.org/officeDocument/2006/relationships/image" Target="../media/image43.bin"/><Relationship Id="rId103" Type="http://schemas.openxmlformats.org/officeDocument/2006/relationships/image" Target="../media/image108.bin"/><Relationship Id="rId310" Type="http://schemas.openxmlformats.org/officeDocument/2006/relationships/image" Target="../media/image315.bin"/><Relationship Id="rId548" Type="http://schemas.openxmlformats.org/officeDocument/2006/relationships/image" Target="../media/image553.bin"/><Relationship Id="rId91" Type="http://schemas.openxmlformats.org/officeDocument/2006/relationships/image" Target="../media/image96.bin"/><Relationship Id="rId187" Type="http://schemas.openxmlformats.org/officeDocument/2006/relationships/image" Target="../media/image192.bin"/><Relationship Id="rId394" Type="http://schemas.openxmlformats.org/officeDocument/2006/relationships/image" Target="../media/image399.bin"/><Relationship Id="rId408" Type="http://schemas.openxmlformats.org/officeDocument/2006/relationships/image" Target="../media/image413.bin"/><Relationship Id="rId615" Type="http://schemas.openxmlformats.org/officeDocument/2006/relationships/image" Target="../media/image620.bin"/><Relationship Id="rId254" Type="http://schemas.openxmlformats.org/officeDocument/2006/relationships/image" Target="../media/image259.bin"/><Relationship Id="rId699" Type="http://schemas.openxmlformats.org/officeDocument/2006/relationships/image" Target="../media/image704.bin"/><Relationship Id="rId49" Type="http://schemas.openxmlformats.org/officeDocument/2006/relationships/image" Target="../media/image54.bin"/><Relationship Id="rId114" Type="http://schemas.openxmlformats.org/officeDocument/2006/relationships/image" Target="../media/image119.bin"/><Relationship Id="rId461" Type="http://schemas.openxmlformats.org/officeDocument/2006/relationships/image" Target="../media/image466.bin"/><Relationship Id="rId559" Type="http://schemas.openxmlformats.org/officeDocument/2006/relationships/image" Target="../media/image564.bin"/><Relationship Id="rId198" Type="http://schemas.openxmlformats.org/officeDocument/2006/relationships/image" Target="../media/image203.bin"/><Relationship Id="rId321" Type="http://schemas.openxmlformats.org/officeDocument/2006/relationships/image" Target="../media/image326.bin"/><Relationship Id="rId419" Type="http://schemas.openxmlformats.org/officeDocument/2006/relationships/image" Target="../media/image424.bin"/><Relationship Id="rId626" Type="http://schemas.openxmlformats.org/officeDocument/2006/relationships/image" Target="../media/image631.bin"/></Relationships>
</file>

<file path=xl/drawings/_rels/drawing3.xml.rels><?xml version="1.0" encoding="UTF-8" standalone="yes"?>
<Relationships xmlns="http://schemas.openxmlformats.org/package/2006/relationships"><Relationship Id="rId2" Type="http://schemas.openxmlformats.org/officeDocument/2006/relationships/image" Target="../media/image24.svg"/><Relationship Id="rId1" Type="http://schemas.openxmlformats.org/officeDocument/2006/relationships/image" Target="../media/image2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3</xdr:col>
      <xdr:colOff>680357</xdr:colOff>
      <xdr:row>17</xdr:row>
      <xdr:rowOff>122464</xdr:rowOff>
    </xdr:from>
    <xdr:to>
      <xdr:col>6</xdr:col>
      <xdr:colOff>876300</xdr:colOff>
      <xdr:row>17</xdr:row>
      <xdr:rowOff>303439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0732" y="9028339"/>
          <a:ext cx="2853418"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748392</xdr:colOff>
      <xdr:row>33</xdr:row>
      <xdr:rowOff>108858</xdr:rowOff>
    </xdr:from>
    <xdr:to>
      <xdr:col>6</xdr:col>
      <xdr:colOff>20410</xdr:colOff>
      <xdr:row>33</xdr:row>
      <xdr:rowOff>366033</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34592" y="13100958"/>
          <a:ext cx="1043668"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373673</xdr:colOff>
      <xdr:row>36</xdr:row>
      <xdr:rowOff>0</xdr:rowOff>
    </xdr:from>
    <xdr:to>
      <xdr:col>1</xdr:col>
      <xdr:colOff>545123</xdr:colOff>
      <xdr:row>36</xdr:row>
      <xdr:rowOff>180975</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92748" y="13811250"/>
          <a:ext cx="171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373673</xdr:colOff>
      <xdr:row>37</xdr:row>
      <xdr:rowOff>0</xdr:rowOff>
    </xdr:from>
    <xdr:to>
      <xdr:col>1</xdr:col>
      <xdr:colOff>554648</xdr:colOff>
      <xdr:row>37</xdr:row>
      <xdr:rowOff>180975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92748" y="140017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7</xdr:col>
          <xdr:colOff>774700</xdr:colOff>
          <xdr:row>53</xdr:row>
          <xdr:rowOff>0</xdr:rowOff>
        </xdr:from>
        <xdr:to>
          <xdr:col>8</xdr:col>
          <xdr:colOff>127000</xdr:colOff>
          <xdr:row>54</xdr:row>
          <xdr:rowOff>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000-000001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0</xdr:colOff>
      <xdr:row>13</xdr:row>
      <xdr:rowOff>0</xdr:rowOff>
    </xdr:from>
    <xdr:to>
      <xdr:col>4</xdr:col>
      <xdr:colOff>190500</xdr:colOff>
      <xdr:row>14</xdr:row>
      <xdr:rowOff>0</xdr:rowOff>
    </xdr:to>
    <xdr:pic>
      <xdr:nvPicPr>
        <xdr:cNvPr id="6" name="Graphic 5" descr="Information outline">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209800"/>
          <a:ext cx="190500" cy="190500"/>
        </a:xfrm>
        <a:prstGeom prst="rect">
          <a:avLst/>
        </a:prstGeom>
      </xdr:spPr>
    </xdr:pic>
    <xdr:clientData/>
  </xdr:twoCellAnchor>
  <xdr:twoCellAnchor editAs="oneCell">
    <xdr:from>
      <xdr:col>4</xdr:col>
      <xdr:colOff>0</xdr:colOff>
      <xdr:row>12</xdr:row>
      <xdr:rowOff>0</xdr:rowOff>
    </xdr:from>
    <xdr:to>
      <xdr:col>4</xdr:col>
      <xdr:colOff>190500</xdr:colOff>
      <xdr:row>13</xdr:row>
      <xdr:rowOff>0</xdr:rowOff>
    </xdr:to>
    <xdr:pic>
      <xdr:nvPicPr>
        <xdr:cNvPr id="7" name="Graphic 6" descr="Information outlin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019300"/>
          <a:ext cx="190500" cy="190500"/>
        </a:xfrm>
        <a:prstGeom prst="rect">
          <a:avLst/>
        </a:prstGeom>
      </xdr:spPr>
    </xdr:pic>
    <xdr:clientData/>
  </xdr:twoCellAnchor>
  <xdr:twoCellAnchor editAs="oneCell">
    <xdr:from>
      <xdr:col>4</xdr:col>
      <xdr:colOff>0</xdr:colOff>
      <xdr:row>14</xdr:row>
      <xdr:rowOff>0</xdr:rowOff>
    </xdr:from>
    <xdr:to>
      <xdr:col>4</xdr:col>
      <xdr:colOff>202115</xdr:colOff>
      <xdr:row>15</xdr:row>
      <xdr:rowOff>660</xdr:rowOff>
    </xdr:to>
    <xdr:pic>
      <xdr:nvPicPr>
        <xdr:cNvPr id="8" name="Graphic 7" descr="Information outline">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400300"/>
          <a:ext cx="198940" cy="191160"/>
        </a:xfrm>
        <a:prstGeom prst="rect">
          <a:avLst/>
        </a:prstGeom>
      </xdr:spPr>
    </xdr:pic>
    <xdr:clientData/>
  </xdr:twoCellAnchor>
  <xdr:twoCellAnchor editAs="oneCell">
    <xdr:from>
      <xdr:col>4</xdr:col>
      <xdr:colOff>0</xdr:colOff>
      <xdr:row>15</xdr:row>
      <xdr:rowOff>0</xdr:rowOff>
    </xdr:from>
    <xdr:to>
      <xdr:col>4</xdr:col>
      <xdr:colOff>190500</xdr:colOff>
      <xdr:row>16</xdr:row>
      <xdr:rowOff>0</xdr:rowOff>
    </xdr:to>
    <xdr:pic>
      <xdr:nvPicPr>
        <xdr:cNvPr id="9" name="Graphic 8" descr="Information outline">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590800"/>
          <a:ext cx="190500" cy="190500"/>
        </a:xfrm>
        <a:prstGeom prst="rect">
          <a:avLst/>
        </a:prstGeom>
      </xdr:spPr>
    </xdr:pic>
    <xdr:clientData/>
  </xdr:twoCellAnchor>
  <xdr:twoCellAnchor editAs="oneCell">
    <xdr:from>
      <xdr:col>4</xdr:col>
      <xdr:colOff>0</xdr:colOff>
      <xdr:row>21</xdr:row>
      <xdr:rowOff>0</xdr:rowOff>
    </xdr:from>
    <xdr:to>
      <xdr:col>4</xdr:col>
      <xdr:colOff>190500</xdr:colOff>
      <xdr:row>22</xdr:row>
      <xdr:rowOff>0</xdr:rowOff>
    </xdr:to>
    <xdr:pic>
      <xdr:nvPicPr>
        <xdr:cNvPr id="10" name="Graphic 9" descr="Information outline">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3733800"/>
          <a:ext cx="190500" cy="190500"/>
        </a:xfrm>
        <a:prstGeom prst="rect">
          <a:avLst/>
        </a:prstGeom>
      </xdr:spPr>
    </xdr:pic>
    <xdr:clientData/>
  </xdr:twoCellAnchor>
  <xdr:twoCellAnchor editAs="oneCell">
    <xdr:from>
      <xdr:col>4</xdr:col>
      <xdr:colOff>0</xdr:colOff>
      <xdr:row>17</xdr:row>
      <xdr:rowOff>0</xdr:rowOff>
    </xdr:from>
    <xdr:to>
      <xdr:col>4</xdr:col>
      <xdr:colOff>190500</xdr:colOff>
      <xdr:row>18</xdr:row>
      <xdr:rowOff>0</xdr:rowOff>
    </xdr:to>
    <xdr:pic>
      <xdr:nvPicPr>
        <xdr:cNvPr id="11" name="Graphic 10" descr="Information outline">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971800"/>
          <a:ext cx="190500" cy="190500"/>
        </a:xfrm>
        <a:prstGeom prst="rect">
          <a:avLst/>
        </a:prstGeom>
      </xdr:spPr>
    </xdr:pic>
    <xdr:clientData/>
  </xdr:twoCellAnchor>
  <xdr:twoCellAnchor editAs="oneCell">
    <xdr:from>
      <xdr:col>4</xdr:col>
      <xdr:colOff>0</xdr:colOff>
      <xdr:row>18</xdr:row>
      <xdr:rowOff>0</xdr:rowOff>
    </xdr:from>
    <xdr:to>
      <xdr:col>4</xdr:col>
      <xdr:colOff>190500</xdr:colOff>
      <xdr:row>19</xdr:row>
      <xdr:rowOff>0</xdr:rowOff>
    </xdr:to>
    <xdr:pic>
      <xdr:nvPicPr>
        <xdr:cNvPr id="12" name="Graphic 11" descr="Information outline">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3162300"/>
          <a:ext cx="190500" cy="190500"/>
        </a:xfrm>
        <a:prstGeom prst="rect">
          <a:avLst/>
        </a:prstGeom>
      </xdr:spPr>
    </xdr:pic>
    <xdr:clientData/>
  </xdr:twoCellAnchor>
  <xdr:twoCellAnchor editAs="oneCell">
    <xdr:from>
      <xdr:col>4</xdr:col>
      <xdr:colOff>0</xdr:colOff>
      <xdr:row>29</xdr:row>
      <xdr:rowOff>0</xdr:rowOff>
    </xdr:from>
    <xdr:to>
      <xdr:col>4</xdr:col>
      <xdr:colOff>190500</xdr:colOff>
      <xdr:row>30</xdr:row>
      <xdr:rowOff>0</xdr:rowOff>
    </xdr:to>
    <xdr:pic>
      <xdr:nvPicPr>
        <xdr:cNvPr id="13" name="Graphic 12" descr="Information outline">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5257800"/>
          <a:ext cx="190500" cy="190500"/>
        </a:xfrm>
        <a:prstGeom prst="rect">
          <a:avLst/>
        </a:prstGeom>
      </xdr:spPr>
    </xdr:pic>
    <xdr:clientData/>
  </xdr:twoCellAnchor>
  <xdr:twoCellAnchor editAs="oneCell">
    <xdr:from>
      <xdr:col>4</xdr:col>
      <xdr:colOff>0</xdr:colOff>
      <xdr:row>30</xdr:row>
      <xdr:rowOff>0</xdr:rowOff>
    </xdr:from>
    <xdr:to>
      <xdr:col>4</xdr:col>
      <xdr:colOff>190500</xdr:colOff>
      <xdr:row>31</xdr:row>
      <xdr:rowOff>0</xdr:rowOff>
    </xdr:to>
    <xdr:pic>
      <xdr:nvPicPr>
        <xdr:cNvPr id="14" name="Graphic 13" descr="Information outline">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5448300"/>
          <a:ext cx="190500" cy="190500"/>
        </a:xfrm>
        <a:prstGeom prst="rect">
          <a:avLst/>
        </a:prstGeom>
      </xdr:spPr>
    </xdr:pic>
    <xdr:clientData/>
  </xdr:twoCellAnchor>
  <xdr:twoCellAnchor editAs="oneCell">
    <xdr:from>
      <xdr:col>4</xdr:col>
      <xdr:colOff>0</xdr:colOff>
      <xdr:row>46</xdr:row>
      <xdr:rowOff>0</xdr:rowOff>
    </xdr:from>
    <xdr:to>
      <xdr:col>4</xdr:col>
      <xdr:colOff>190500</xdr:colOff>
      <xdr:row>47</xdr:row>
      <xdr:rowOff>0</xdr:rowOff>
    </xdr:to>
    <xdr:pic>
      <xdr:nvPicPr>
        <xdr:cNvPr id="15" name="Graphic 14" descr="Information outline">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3068300"/>
          <a:ext cx="190500" cy="190500"/>
        </a:xfrm>
        <a:prstGeom prst="rect">
          <a:avLst/>
        </a:prstGeom>
      </xdr:spPr>
    </xdr:pic>
    <xdr:clientData/>
  </xdr:twoCellAnchor>
  <xdr:twoCellAnchor editAs="oneCell">
    <xdr:from>
      <xdr:col>4</xdr:col>
      <xdr:colOff>0</xdr:colOff>
      <xdr:row>50</xdr:row>
      <xdr:rowOff>0</xdr:rowOff>
    </xdr:from>
    <xdr:to>
      <xdr:col>4</xdr:col>
      <xdr:colOff>190500</xdr:colOff>
      <xdr:row>51</xdr:row>
      <xdr:rowOff>0</xdr:rowOff>
    </xdr:to>
    <xdr:pic>
      <xdr:nvPicPr>
        <xdr:cNvPr id="16" name="Graphic 15" descr="Information outline">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3830300"/>
          <a:ext cx="190500" cy="190500"/>
        </a:xfrm>
        <a:prstGeom prst="rect">
          <a:avLst/>
        </a:prstGeom>
      </xdr:spPr>
    </xdr:pic>
    <xdr:clientData/>
  </xdr:twoCellAnchor>
  <xdr:twoCellAnchor editAs="oneCell">
    <xdr:from>
      <xdr:col>4</xdr:col>
      <xdr:colOff>0</xdr:colOff>
      <xdr:row>52</xdr:row>
      <xdr:rowOff>0</xdr:rowOff>
    </xdr:from>
    <xdr:to>
      <xdr:col>4</xdr:col>
      <xdr:colOff>190500</xdr:colOff>
      <xdr:row>53</xdr:row>
      <xdr:rowOff>0</xdr:rowOff>
    </xdr:to>
    <xdr:pic>
      <xdr:nvPicPr>
        <xdr:cNvPr id="17" name="Graphic 16" descr="Information outline">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4211300"/>
          <a:ext cx="190500" cy="190500"/>
        </a:xfrm>
        <a:prstGeom prst="rect">
          <a:avLst/>
        </a:prstGeom>
      </xdr:spPr>
    </xdr:pic>
    <xdr:clientData/>
  </xdr:twoCellAnchor>
  <xdr:twoCellAnchor editAs="oneCell">
    <xdr:from>
      <xdr:col>4</xdr:col>
      <xdr:colOff>0</xdr:colOff>
      <xdr:row>59</xdr:row>
      <xdr:rowOff>0</xdr:rowOff>
    </xdr:from>
    <xdr:to>
      <xdr:col>4</xdr:col>
      <xdr:colOff>190500</xdr:colOff>
      <xdr:row>60</xdr:row>
      <xdr:rowOff>0</xdr:rowOff>
    </xdr:to>
    <xdr:pic>
      <xdr:nvPicPr>
        <xdr:cNvPr id="18" name="Graphic 17" descr="Information outline">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5544800"/>
          <a:ext cx="190500" cy="190500"/>
        </a:xfrm>
        <a:prstGeom prst="rect">
          <a:avLst/>
        </a:prstGeom>
      </xdr:spPr>
    </xdr:pic>
    <xdr:clientData/>
  </xdr:twoCellAnchor>
  <xdr:twoCellAnchor editAs="oneCell">
    <xdr:from>
      <xdr:col>4</xdr:col>
      <xdr:colOff>0</xdr:colOff>
      <xdr:row>61</xdr:row>
      <xdr:rowOff>0</xdr:rowOff>
    </xdr:from>
    <xdr:to>
      <xdr:col>4</xdr:col>
      <xdr:colOff>190500</xdr:colOff>
      <xdr:row>62</xdr:row>
      <xdr:rowOff>0</xdr:rowOff>
    </xdr:to>
    <xdr:pic>
      <xdr:nvPicPr>
        <xdr:cNvPr id="19" name="Graphic 18" descr="Information outline">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5925800"/>
          <a:ext cx="190500" cy="190500"/>
        </a:xfrm>
        <a:prstGeom prst="rect">
          <a:avLst/>
        </a:prstGeom>
      </xdr:spPr>
    </xdr:pic>
    <xdr:clientData/>
  </xdr:twoCellAnchor>
  <xdr:twoCellAnchor editAs="oneCell">
    <xdr:from>
      <xdr:col>4</xdr:col>
      <xdr:colOff>0</xdr:colOff>
      <xdr:row>76</xdr:row>
      <xdr:rowOff>0</xdr:rowOff>
    </xdr:from>
    <xdr:to>
      <xdr:col>4</xdr:col>
      <xdr:colOff>190500</xdr:colOff>
      <xdr:row>77</xdr:row>
      <xdr:rowOff>0</xdr:rowOff>
    </xdr:to>
    <xdr:pic>
      <xdr:nvPicPr>
        <xdr:cNvPr id="20" name="Graphic 19" descr="Information outline">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8783300"/>
          <a:ext cx="190500" cy="190500"/>
        </a:xfrm>
        <a:prstGeom prst="rect">
          <a:avLst/>
        </a:prstGeom>
      </xdr:spPr>
    </xdr:pic>
    <xdr:clientData/>
  </xdr:twoCellAnchor>
  <xdr:twoCellAnchor editAs="oneCell">
    <xdr:from>
      <xdr:col>4</xdr:col>
      <xdr:colOff>0</xdr:colOff>
      <xdr:row>82</xdr:row>
      <xdr:rowOff>0</xdr:rowOff>
    </xdr:from>
    <xdr:to>
      <xdr:col>4</xdr:col>
      <xdr:colOff>190500</xdr:colOff>
      <xdr:row>83</xdr:row>
      <xdr:rowOff>0</xdr:rowOff>
    </xdr:to>
    <xdr:pic>
      <xdr:nvPicPr>
        <xdr:cNvPr id="21" name="Graphic 20" descr="Information outline">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9926300"/>
          <a:ext cx="190500" cy="190500"/>
        </a:xfrm>
        <a:prstGeom prst="rect">
          <a:avLst/>
        </a:prstGeom>
      </xdr:spPr>
    </xdr:pic>
    <xdr:clientData/>
  </xdr:twoCellAnchor>
  <xdr:twoCellAnchor editAs="oneCell">
    <xdr:from>
      <xdr:col>4</xdr:col>
      <xdr:colOff>0</xdr:colOff>
      <xdr:row>92</xdr:row>
      <xdr:rowOff>0</xdr:rowOff>
    </xdr:from>
    <xdr:to>
      <xdr:col>4</xdr:col>
      <xdr:colOff>190500</xdr:colOff>
      <xdr:row>93</xdr:row>
      <xdr:rowOff>0</xdr:rowOff>
    </xdr:to>
    <xdr:pic>
      <xdr:nvPicPr>
        <xdr:cNvPr id="22" name="Graphic 21" descr="Information outline">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1831300"/>
          <a:ext cx="190500" cy="190500"/>
        </a:xfrm>
        <a:prstGeom prst="rect">
          <a:avLst/>
        </a:prstGeom>
      </xdr:spPr>
    </xdr:pic>
    <xdr:clientData/>
  </xdr:twoCellAnchor>
  <xdr:twoCellAnchor editAs="oneCell">
    <xdr:from>
      <xdr:col>4</xdr:col>
      <xdr:colOff>0</xdr:colOff>
      <xdr:row>102</xdr:row>
      <xdr:rowOff>0</xdr:rowOff>
    </xdr:from>
    <xdr:to>
      <xdr:col>4</xdr:col>
      <xdr:colOff>190500</xdr:colOff>
      <xdr:row>103</xdr:row>
      <xdr:rowOff>0</xdr:rowOff>
    </xdr:to>
    <xdr:pic>
      <xdr:nvPicPr>
        <xdr:cNvPr id="23" name="Graphic 22" descr="Information outline">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3736300"/>
          <a:ext cx="190500" cy="190500"/>
        </a:xfrm>
        <a:prstGeom prst="rect">
          <a:avLst/>
        </a:prstGeom>
      </xdr:spPr>
    </xdr:pic>
    <xdr:clientData/>
  </xdr:twoCellAnchor>
  <xdr:twoCellAnchor editAs="oneCell">
    <xdr:from>
      <xdr:col>4</xdr:col>
      <xdr:colOff>0</xdr:colOff>
      <xdr:row>112</xdr:row>
      <xdr:rowOff>0</xdr:rowOff>
    </xdr:from>
    <xdr:to>
      <xdr:col>4</xdr:col>
      <xdr:colOff>190500</xdr:colOff>
      <xdr:row>113</xdr:row>
      <xdr:rowOff>0</xdr:rowOff>
    </xdr:to>
    <xdr:pic>
      <xdr:nvPicPr>
        <xdr:cNvPr id="24" name="Graphic 23" descr="Information outline">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5641300"/>
          <a:ext cx="190500" cy="190500"/>
        </a:xfrm>
        <a:prstGeom prst="rect">
          <a:avLst/>
        </a:prstGeom>
      </xdr:spPr>
    </xdr:pic>
    <xdr:clientData/>
  </xdr:twoCellAnchor>
  <xdr:twoCellAnchor editAs="oneCell">
    <xdr:from>
      <xdr:col>4</xdr:col>
      <xdr:colOff>0</xdr:colOff>
      <xdr:row>122</xdr:row>
      <xdr:rowOff>0</xdr:rowOff>
    </xdr:from>
    <xdr:to>
      <xdr:col>4</xdr:col>
      <xdr:colOff>190500</xdr:colOff>
      <xdr:row>123</xdr:row>
      <xdr:rowOff>0</xdr:rowOff>
    </xdr:to>
    <xdr:pic>
      <xdr:nvPicPr>
        <xdr:cNvPr id="25" name="Graphic 24" descr="Information outline">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7546300"/>
          <a:ext cx="190500" cy="190500"/>
        </a:xfrm>
        <a:prstGeom prst="rect">
          <a:avLst/>
        </a:prstGeom>
      </xdr:spPr>
    </xdr:pic>
    <xdr:clientData/>
  </xdr:twoCellAnchor>
  <xdr:twoCellAnchor editAs="oneCell">
    <xdr:from>
      <xdr:col>4</xdr:col>
      <xdr:colOff>0</xdr:colOff>
      <xdr:row>205</xdr:row>
      <xdr:rowOff>0</xdr:rowOff>
    </xdr:from>
    <xdr:to>
      <xdr:col>4</xdr:col>
      <xdr:colOff>190500</xdr:colOff>
      <xdr:row>206</xdr:row>
      <xdr:rowOff>0</xdr:rowOff>
    </xdr:to>
    <xdr:pic>
      <xdr:nvPicPr>
        <xdr:cNvPr id="26" name="Graphic 25" descr="Information outline">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43357800"/>
          <a:ext cx="190500" cy="190500"/>
        </a:xfrm>
        <a:prstGeom prst="rect">
          <a:avLst/>
        </a:prstGeom>
      </xdr:spPr>
    </xdr:pic>
    <xdr:clientData/>
  </xdr:twoCellAnchor>
  <xdr:oneCellAnchor>
    <xdr:from>
      <xdr:col>25</xdr:col>
      <xdr:colOff>2323</xdr:colOff>
      <xdr:row>34</xdr:row>
      <xdr:rowOff>0</xdr:rowOff>
    </xdr:from>
    <xdr:ext cx="381000" cy="190500"/>
    <xdr:pic>
      <xdr:nvPicPr>
        <xdr:cNvPr id="27" name="Picture 26">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4366023" y="62103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2323</xdr:colOff>
      <xdr:row>34</xdr:row>
      <xdr:rowOff>0</xdr:rowOff>
    </xdr:from>
    <xdr:ext cx="381000" cy="190500"/>
    <xdr:pic>
      <xdr:nvPicPr>
        <xdr:cNvPr id="28" name="Picture 27">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1718073" y="62103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2323</xdr:colOff>
      <xdr:row>40</xdr:row>
      <xdr:rowOff>302562</xdr:rowOff>
    </xdr:from>
    <xdr:ext cx="381000" cy="190500"/>
    <xdr:pic>
      <xdr:nvPicPr>
        <xdr:cNvPr id="29" name="Picture 28">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070123" y="9941862"/>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2323</xdr:colOff>
      <xdr:row>40</xdr:row>
      <xdr:rowOff>302562</xdr:rowOff>
    </xdr:from>
    <xdr:ext cx="381000" cy="190500"/>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11718073" y="9941862"/>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2323</xdr:colOff>
      <xdr:row>40</xdr:row>
      <xdr:rowOff>302562</xdr:rowOff>
    </xdr:from>
    <xdr:ext cx="381000" cy="190500"/>
    <xdr:pic>
      <xdr:nvPicPr>
        <xdr:cNvPr id="31" name="Picture 30">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4366023" y="9941862"/>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21</xdr:row>
      <xdr:rowOff>0</xdr:rowOff>
    </xdr:from>
    <xdr:ext cx="190500" cy="190500"/>
    <xdr:pic>
      <xdr:nvPicPr>
        <xdr:cNvPr id="35" name="Graphic 34" descr="Information outline">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3733800"/>
          <a:ext cx="190500" cy="190500"/>
        </a:xfrm>
        <a:prstGeom prst="rect">
          <a:avLst/>
        </a:prstGeom>
      </xdr:spPr>
    </xdr:pic>
    <xdr:clientData/>
  </xdr:oneCellAnchor>
  <xdr:oneCellAnchor>
    <xdr:from>
      <xdr:col>5</xdr:col>
      <xdr:colOff>0</xdr:colOff>
      <xdr:row>22</xdr:row>
      <xdr:rowOff>0</xdr:rowOff>
    </xdr:from>
    <xdr:ext cx="190500" cy="190500"/>
    <xdr:pic>
      <xdr:nvPicPr>
        <xdr:cNvPr id="36" name="Graphic 35" descr="Information outline">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3924300"/>
          <a:ext cx="190500" cy="190500"/>
        </a:xfrm>
        <a:prstGeom prst="rect">
          <a:avLst/>
        </a:prstGeom>
      </xdr:spPr>
    </xdr:pic>
    <xdr:clientData/>
  </xdr:oneCellAnchor>
  <xdr:oneCellAnchor>
    <xdr:from>
      <xdr:col>5</xdr:col>
      <xdr:colOff>0</xdr:colOff>
      <xdr:row>23</xdr:row>
      <xdr:rowOff>0</xdr:rowOff>
    </xdr:from>
    <xdr:ext cx="190500" cy="190500"/>
    <xdr:pic>
      <xdr:nvPicPr>
        <xdr:cNvPr id="37" name="Graphic 36" descr="Information outline">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4114800"/>
          <a:ext cx="190500" cy="190500"/>
        </a:xfrm>
        <a:prstGeom prst="rect">
          <a:avLst/>
        </a:prstGeom>
      </xdr:spPr>
    </xdr:pic>
    <xdr:clientData/>
  </xdr:oneCellAnchor>
  <xdr:oneCellAnchor>
    <xdr:from>
      <xdr:col>4</xdr:col>
      <xdr:colOff>0</xdr:colOff>
      <xdr:row>25</xdr:row>
      <xdr:rowOff>0</xdr:rowOff>
    </xdr:from>
    <xdr:ext cx="190500" cy="190500"/>
    <xdr:pic>
      <xdr:nvPicPr>
        <xdr:cNvPr id="38" name="Graphic 37" descr="Information outline">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4495800"/>
          <a:ext cx="190500" cy="190500"/>
        </a:xfrm>
        <a:prstGeom prst="rect">
          <a:avLst/>
        </a:prstGeom>
      </xdr:spPr>
    </xdr:pic>
    <xdr:clientData/>
  </xdr:oneCellAnchor>
  <xdr:oneCellAnchor>
    <xdr:from>
      <xdr:col>5</xdr:col>
      <xdr:colOff>0</xdr:colOff>
      <xdr:row>38</xdr:row>
      <xdr:rowOff>0</xdr:rowOff>
    </xdr:from>
    <xdr:ext cx="190500" cy="190500"/>
    <xdr:pic>
      <xdr:nvPicPr>
        <xdr:cNvPr id="39" name="Graphic 38" descr="Information outline">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8686800"/>
          <a:ext cx="190500" cy="190500"/>
        </a:xfrm>
        <a:prstGeom prst="rect">
          <a:avLst/>
        </a:prstGeom>
      </xdr:spPr>
    </xdr:pic>
    <xdr:clientData/>
  </xdr:oneCellAnchor>
  <xdr:oneCellAnchor>
    <xdr:from>
      <xdr:col>5</xdr:col>
      <xdr:colOff>0</xdr:colOff>
      <xdr:row>46</xdr:row>
      <xdr:rowOff>0</xdr:rowOff>
    </xdr:from>
    <xdr:ext cx="190500" cy="190500"/>
    <xdr:pic>
      <xdr:nvPicPr>
        <xdr:cNvPr id="40" name="Graphic 39" descr="Information outline">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3068300"/>
          <a:ext cx="190500" cy="190500"/>
        </a:xfrm>
        <a:prstGeom prst="rect">
          <a:avLst/>
        </a:prstGeom>
      </xdr:spPr>
    </xdr:pic>
    <xdr:clientData/>
  </xdr:oneCellAnchor>
  <xdr:oneCellAnchor>
    <xdr:from>
      <xdr:col>5</xdr:col>
      <xdr:colOff>0</xdr:colOff>
      <xdr:row>47</xdr:row>
      <xdr:rowOff>0</xdr:rowOff>
    </xdr:from>
    <xdr:ext cx="190500" cy="190500"/>
    <xdr:pic>
      <xdr:nvPicPr>
        <xdr:cNvPr id="41" name="Graphic 40" descr="Information outline">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3258800"/>
          <a:ext cx="190500" cy="190500"/>
        </a:xfrm>
        <a:prstGeom prst="rect">
          <a:avLst/>
        </a:prstGeom>
      </xdr:spPr>
    </xdr:pic>
    <xdr:clientData/>
  </xdr:oneCellAnchor>
  <xdr:oneCellAnchor>
    <xdr:from>
      <xdr:col>5</xdr:col>
      <xdr:colOff>0</xdr:colOff>
      <xdr:row>48</xdr:row>
      <xdr:rowOff>0</xdr:rowOff>
    </xdr:from>
    <xdr:ext cx="190500" cy="190500"/>
    <xdr:pic>
      <xdr:nvPicPr>
        <xdr:cNvPr id="42" name="Graphic 41" descr="Information outline">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3449300"/>
          <a:ext cx="190500" cy="190500"/>
        </a:xfrm>
        <a:prstGeom prst="rect">
          <a:avLst/>
        </a:prstGeom>
      </xdr:spPr>
    </xdr:pic>
    <xdr:clientData/>
  </xdr:oneCellAnchor>
  <xdr:oneCellAnchor>
    <xdr:from>
      <xdr:col>5</xdr:col>
      <xdr:colOff>0</xdr:colOff>
      <xdr:row>61</xdr:row>
      <xdr:rowOff>0</xdr:rowOff>
    </xdr:from>
    <xdr:ext cx="190500" cy="190500"/>
    <xdr:pic>
      <xdr:nvPicPr>
        <xdr:cNvPr id="43" name="Graphic 42" descr="Information outline">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5925800"/>
          <a:ext cx="190500" cy="190500"/>
        </a:xfrm>
        <a:prstGeom prst="rect">
          <a:avLst/>
        </a:prstGeom>
      </xdr:spPr>
    </xdr:pic>
    <xdr:clientData/>
  </xdr:oneCellAnchor>
  <xdr:oneCellAnchor>
    <xdr:from>
      <xdr:col>5</xdr:col>
      <xdr:colOff>0</xdr:colOff>
      <xdr:row>78</xdr:row>
      <xdr:rowOff>0</xdr:rowOff>
    </xdr:from>
    <xdr:ext cx="190500" cy="190500"/>
    <xdr:pic>
      <xdr:nvPicPr>
        <xdr:cNvPr id="44" name="Graphic 43" descr="Information outline">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9164300"/>
          <a:ext cx="190500" cy="190500"/>
        </a:xfrm>
        <a:prstGeom prst="rect">
          <a:avLst/>
        </a:prstGeom>
      </xdr:spPr>
    </xdr:pic>
    <xdr:clientData/>
  </xdr:oneCellAnchor>
  <xdr:oneCellAnchor>
    <xdr:from>
      <xdr:col>13</xdr:col>
      <xdr:colOff>2323</xdr:colOff>
      <xdr:row>44</xdr:row>
      <xdr:rowOff>302562</xdr:rowOff>
    </xdr:from>
    <xdr:ext cx="381000" cy="190500"/>
    <xdr:pic>
      <xdr:nvPicPr>
        <xdr:cNvPr id="45" name="Picture 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9070123" y="12418362"/>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2323</xdr:colOff>
      <xdr:row>44</xdr:row>
      <xdr:rowOff>302562</xdr:rowOff>
    </xdr:from>
    <xdr:ext cx="381000" cy="190500"/>
    <xdr:pic>
      <xdr:nvPicPr>
        <xdr:cNvPr id="46" name="Picture 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11718073" y="12418362"/>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2323</xdr:colOff>
      <xdr:row>44</xdr:row>
      <xdr:rowOff>302562</xdr:rowOff>
    </xdr:from>
    <xdr:ext cx="381000" cy="190500"/>
    <xdr:pic>
      <xdr:nvPicPr>
        <xdr:cNvPr id="47" name="Picture 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14366023" y="12418362"/>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64</xdr:row>
      <xdr:rowOff>0</xdr:rowOff>
    </xdr:from>
    <xdr:to>
      <xdr:col>5</xdr:col>
      <xdr:colOff>190500</xdr:colOff>
      <xdr:row>65</xdr:row>
      <xdr:rowOff>0</xdr:rowOff>
    </xdr:to>
    <xdr:pic>
      <xdr:nvPicPr>
        <xdr:cNvPr id="48" name="Graphic 47" descr="Information outline">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6497300"/>
          <a:ext cx="190500" cy="190500"/>
        </a:xfrm>
        <a:prstGeom prst="rect">
          <a:avLst/>
        </a:prstGeom>
      </xdr:spPr>
    </xdr:pic>
    <xdr:clientData/>
  </xdr:twoCellAnchor>
  <xdr:twoCellAnchor editAs="oneCell">
    <xdr:from>
      <xdr:col>5</xdr:col>
      <xdr:colOff>0</xdr:colOff>
      <xdr:row>66</xdr:row>
      <xdr:rowOff>0</xdr:rowOff>
    </xdr:from>
    <xdr:to>
      <xdr:col>5</xdr:col>
      <xdr:colOff>190500</xdr:colOff>
      <xdr:row>67</xdr:row>
      <xdr:rowOff>0</xdr:rowOff>
    </xdr:to>
    <xdr:pic>
      <xdr:nvPicPr>
        <xdr:cNvPr id="49" name="Graphic 48" descr="Information outline">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6878300"/>
          <a:ext cx="190500" cy="190500"/>
        </a:xfrm>
        <a:prstGeom prst="rect">
          <a:avLst/>
        </a:prstGeom>
      </xdr:spPr>
    </xdr:pic>
    <xdr:clientData/>
  </xdr:twoCellAnchor>
  <xdr:oneCellAnchor>
    <xdr:from>
      <xdr:col>5</xdr:col>
      <xdr:colOff>0</xdr:colOff>
      <xdr:row>53</xdr:row>
      <xdr:rowOff>0</xdr:rowOff>
    </xdr:from>
    <xdr:ext cx="190500" cy="190500"/>
    <xdr:pic>
      <xdr:nvPicPr>
        <xdr:cNvPr id="50" name="Graphic 49" descr="Information outline">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4401800"/>
          <a:ext cx="190500" cy="190500"/>
        </a:xfrm>
        <a:prstGeom prst="rect">
          <a:avLst/>
        </a:prstGeom>
      </xdr:spPr>
    </xdr:pic>
    <xdr:clientData/>
  </xdr:oneCellAnchor>
  <xdr:oneCellAnchor>
    <xdr:from>
      <xdr:col>5</xdr:col>
      <xdr:colOff>0</xdr:colOff>
      <xdr:row>54</xdr:row>
      <xdr:rowOff>0</xdr:rowOff>
    </xdr:from>
    <xdr:ext cx="190500" cy="190500"/>
    <xdr:pic>
      <xdr:nvPicPr>
        <xdr:cNvPr id="51" name="Graphic 50" descr="Information outline">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4592300"/>
          <a:ext cx="190500" cy="190500"/>
        </a:xfrm>
        <a:prstGeom prst="rect">
          <a:avLst/>
        </a:prstGeom>
      </xdr:spPr>
    </xdr:pic>
    <xdr:clientData/>
  </xdr:oneCellAnchor>
  <xdr:oneCellAnchor>
    <xdr:from>
      <xdr:col>5</xdr:col>
      <xdr:colOff>0</xdr:colOff>
      <xdr:row>56</xdr:row>
      <xdr:rowOff>0</xdr:rowOff>
    </xdr:from>
    <xdr:ext cx="190500" cy="190500"/>
    <xdr:pic>
      <xdr:nvPicPr>
        <xdr:cNvPr id="52" name="Graphic 51" descr="Information outline">
          <a:hlinkClick xmlns:r="http://schemas.openxmlformats.org/officeDocument/2006/relationships" r:id="" tooltip="Hier komt een toelichting."/>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4973300"/>
          <a:ext cx="190500" cy="190500"/>
        </a:xfrm>
        <a:prstGeom prst="rect">
          <a:avLst/>
        </a:prstGeom>
      </xdr:spPr>
    </xdr:pic>
    <xdr:clientData/>
  </xdr:oneCellAnchor>
  <xdr:oneCellAnchor>
    <xdr:from>
      <xdr:col>5</xdr:col>
      <xdr:colOff>0</xdr:colOff>
      <xdr:row>57</xdr:row>
      <xdr:rowOff>0</xdr:rowOff>
    </xdr:from>
    <xdr:ext cx="190500" cy="190500"/>
    <xdr:pic>
      <xdr:nvPicPr>
        <xdr:cNvPr id="53" name="Graphic 52" descr="Information outline">
          <a:hlinkClick xmlns:r="http://schemas.openxmlformats.org/officeDocument/2006/relationships" r:id="" tooltip="Hier komt een toelichting."/>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5163800"/>
          <a:ext cx="190500" cy="190500"/>
        </a:xfrm>
        <a:prstGeom prst="rect">
          <a:avLst/>
        </a:prstGeom>
      </xdr:spPr>
    </xdr:pic>
    <xdr:clientData/>
  </xdr:oneCellAnchor>
  <xdr:twoCellAnchor editAs="oneCell">
    <xdr:from>
      <xdr:col>5</xdr:col>
      <xdr:colOff>0</xdr:colOff>
      <xdr:row>67</xdr:row>
      <xdr:rowOff>0</xdr:rowOff>
    </xdr:from>
    <xdr:to>
      <xdr:col>5</xdr:col>
      <xdr:colOff>190500</xdr:colOff>
      <xdr:row>68</xdr:row>
      <xdr:rowOff>0</xdr:rowOff>
    </xdr:to>
    <xdr:pic>
      <xdr:nvPicPr>
        <xdr:cNvPr id="54" name="Graphic 53" descr="Information outline">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7068800"/>
          <a:ext cx="190500" cy="190500"/>
        </a:xfrm>
        <a:prstGeom prst="rect">
          <a:avLst/>
        </a:prstGeom>
      </xdr:spPr>
    </xdr:pic>
    <xdr:clientData/>
  </xdr:twoCellAnchor>
  <xdr:twoCellAnchor editAs="oneCell">
    <xdr:from>
      <xdr:col>5</xdr:col>
      <xdr:colOff>0</xdr:colOff>
      <xdr:row>68</xdr:row>
      <xdr:rowOff>0</xdr:rowOff>
    </xdr:from>
    <xdr:to>
      <xdr:col>5</xdr:col>
      <xdr:colOff>190500</xdr:colOff>
      <xdr:row>69</xdr:row>
      <xdr:rowOff>0</xdr:rowOff>
    </xdr:to>
    <xdr:pic>
      <xdr:nvPicPr>
        <xdr:cNvPr id="55" name="Graphic 54" descr="Information outline">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7259300"/>
          <a:ext cx="190500" cy="190500"/>
        </a:xfrm>
        <a:prstGeom prst="rect">
          <a:avLst/>
        </a:prstGeom>
      </xdr:spPr>
    </xdr:pic>
    <xdr:clientData/>
  </xdr:twoCellAnchor>
  <xdr:twoCellAnchor editAs="oneCell">
    <xdr:from>
      <xdr:col>5</xdr:col>
      <xdr:colOff>0</xdr:colOff>
      <xdr:row>69</xdr:row>
      <xdr:rowOff>0</xdr:rowOff>
    </xdr:from>
    <xdr:to>
      <xdr:col>5</xdr:col>
      <xdr:colOff>190500</xdr:colOff>
      <xdr:row>70</xdr:row>
      <xdr:rowOff>0</xdr:rowOff>
    </xdr:to>
    <xdr:pic>
      <xdr:nvPicPr>
        <xdr:cNvPr id="56" name="Graphic 55" descr="Information outline">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7449800"/>
          <a:ext cx="190500" cy="190500"/>
        </a:xfrm>
        <a:prstGeom prst="rect">
          <a:avLst/>
        </a:prstGeom>
      </xdr:spPr>
    </xdr:pic>
    <xdr:clientData/>
  </xdr:twoCellAnchor>
  <xdr:twoCellAnchor editAs="oneCell">
    <xdr:from>
      <xdr:col>5</xdr:col>
      <xdr:colOff>0</xdr:colOff>
      <xdr:row>70</xdr:row>
      <xdr:rowOff>0</xdr:rowOff>
    </xdr:from>
    <xdr:to>
      <xdr:col>5</xdr:col>
      <xdr:colOff>190500</xdr:colOff>
      <xdr:row>71</xdr:row>
      <xdr:rowOff>0</xdr:rowOff>
    </xdr:to>
    <xdr:pic>
      <xdr:nvPicPr>
        <xdr:cNvPr id="57" name="Graphic 56" descr="Information outline">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7640300"/>
          <a:ext cx="190500" cy="190500"/>
        </a:xfrm>
        <a:prstGeom prst="rect">
          <a:avLst/>
        </a:prstGeom>
      </xdr:spPr>
    </xdr:pic>
    <xdr:clientData/>
  </xdr:twoCellAnchor>
  <xdr:twoCellAnchor editAs="oneCell">
    <xdr:from>
      <xdr:col>5</xdr:col>
      <xdr:colOff>0</xdr:colOff>
      <xdr:row>71</xdr:row>
      <xdr:rowOff>0</xdr:rowOff>
    </xdr:from>
    <xdr:to>
      <xdr:col>5</xdr:col>
      <xdr:colOff>190500</xdr:colOff>
      <xdr:row>72</xdr:row>
      <xdr:rowOff>0</xdr:rowOff>
    </xdr:to>
    <xdr:pic>
      <xdr:nvPicPr>
        <xdr:cNvPr id="58" name="Graphic 57" descr="Information outline">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7830800"/>
          <a:ext cx="190500" cy="190500"/>
        </a:xfrm>
        <a:prstGeom prst="rect">
          <a:avLst/>
        </a:prstGeom>
      </xdr:spPr>
    </xdr:pic>
    <xdr:clientData/>
  </xdr:twoCellAnchor>
  <xdr:twoCellAnchor editAs="oneCell">
    <xdr:from>
      <xdr:col>5</xdr:col>
      <xdr:colOff>0</xdr:colOff>
      <xdr:row>72</xdr:row>
      <xdr:rowOff>0</xdr:rowOff>
    </xdr:from>
    <xdr:to>
      <xdr:col>5</xdr:col>
      <xdr:colOff>190500</xdr:colOff>
      <xdr:row>73</xdr:row>
      <xdr:rowOff>0</xdr:rowOff>
    </xdr:to>
    <xdr:pic>
      <xdr:nvPicPr>
        <xdr:cNvPr id="59" name="Graphic 58" descr="Information outline">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8021300"/>
          <a:ext cx="190500" cy="190500"/>
        </a:xfrm>
        <a:prstGeom prst="rect">
          <a:avLst/>
        </a:prstGeom>
      </xdr:spPr>
    </xdr:pic>
    <xdr:clientData/>
  </xdr:twoCellAnchor>
  <xdr:twoCellAnchor editAs="oneCell">
    <xdr:from>
      <xdr:col>5</xdr:col>
      <xdr:colOff>0</xdr:colOff>
      <xdr:row>73</xdr:row>
      <xdr:rowOff>0</xdr:rowOff>
    </xdr:from>
    <xdr:to>
      <xdr:col>5</xdr:col>
      <xdr:colOff>190500</xdr:colOff>
      <xdr:row>74</xdr:row>
      <xdr:rowOff>0</xdr:rowOff>
    </xdr:to>
    <xdr:pic>
      <xdr:nvPicPr>
        <xdr:cNvPr id="60" name="Graphic 59" descr="Information outline">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8211800"/>
          <a:ext cx="190500" cy="190500"/>
        </a:xfrm>
        <a:prstGeom prst="rect">
          <a:avLst/>
        </a:prstGeom>
      </xdr:spPr>
    </xdr:pic>
    <xdr:clientData/>
  </xdr:twoCellAnchor>
  <xdr:twoCellAnchor editAs="oneCell">
    <xdr:from>
      <xdr:col>5</xdr:col>
      <xdr:colOff>0</xdr:colOff>
      <xdr:row>74</xdr:row>
      <xdr:rowOff>0</xdr:rowOff>
    </xdr:from>
    <xdr:to>
      <xdr:col>5</xdr:col>
      <xdr:colOff>190500</xdr:colOff>
      <xdr:row>75</xdr:row>
      <xdr:rowOff>0</xdr:rowOff>
    </xdr:to>
    <xdr:pic>
      <xdr:nvPicPr>
        <xdr:cNvPr id="61" name="Graphic 60" descr="Information outline">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8402300"/>
          <a:ext cx="190500" cy="190500"/>
        </a:xfrm>
        <a:prstGeom prst="rect">
          <a:avLst/>
        </a:prstGeom>
      </xdr:spPr>
    </xdr:pic>
    <xdr:clientData/>
  </xdr:twoCellAnchor>
  <xdr:oneCellAnchor>
    <xdr:from>
      <xdr:col>5</xdr:col>
      <xdr:colOff>0</xdr:colOff>
      <xdr:row>87</xdr:row>
      <xdr:rowOff>0</xdr:rowOff>
    </xdr:from>
    <xdr:ext cx="190500" cy="190500"/>
    <xdr:pic>
      <xdr:nvPicPr>
        <xdr:cNvPr id="62" name="Graphic 61" descr="Information outline">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20878800"/>
          <a:ext cx="190500" cy="190500"/>
        </a:xfrm>
        <a:prstGeom prst="rect">
          <a:avLst/>
        </a:prstGeom>
      </xdr:spPr>
    </xdr:pic>
    <xdr:clientData/>
  </xdr:oneCellAnchor>
  <xdr:oneCellAnchor>
    <xdr:from>
      <xdr:col>5</xdr:col>
      <xdr:colOff>0</xdr:colOff>
      <xdr:row>97</xdr:row>
      <xdr:rowOff>0</xdr:rowOff>
    </xdr:from>
    <xdr:ext cx="190500" cy="190500"/>
    <xdr:pic>
      <xdr:nvPicPr>
        <xdr:cNvPr id="63" name="Graphic 62" descr="Information outline">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22783800"/>
          <a:ext cx="190500" cy="190500"/>
        </a:xfrm>
        <a:prstGeom prst="rect">
          <a:avLst/>
        </a:prstGeom>
      </xdr:spPr>
    </xdr:pic>
    <xdr:clientData/>
  </xdr:oneCellAnchor>
  <xdr:oneCellAnchor>
    <xdr:from>
      <xdr:col>5</xdr:col>
      <xdr:colOff>0</xdr:colOff>
      <xdr:row>107</xdr:row>
      <xdr:rowOff>0</xdr:rowOff>
    </xdr:from>
    <xdr:ext cx="190500" cy="190500"/>
    <xdr:pic>
      <xdr:nvPicPr>
        <xdr:cNvPr id="64" name="Graphic 63" descr="Information outline">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24688800"/>
          <a:ext cx="190500" cy="190500"/>
        </a:xfrm>
        <a:prstGeom prst="rect">
          <a:avLst/>
        </a:prstGeom>
      </xdr:spPr>
    </xdr:pic>
    <xdr:clientData/>
  </xdr:oneCellAnchor>
  <xdr:oneCellAnchor>
    <xdr:from>
      <xdr:col>5</xdr:col>
      <xdr:colOff>0</xdr:colOff>
      <xdr:row>117</xdr:row>
      <xdr:rowOff>0</xdr:rowOff>
    </xdr:from>
    <xdr:ext cx="190500" cy="190500"/>
    <xdr:pic>
      <xdr:nvPicPr>
        <xdr:cNvPr id="65" name="Graphic 64" descr="Information outline">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26593800"/>
          <a:ext cx="190500" cy="190500"/>
        </a:xfrm>
        <a:prstGeom prst="rect">
          <a:avLst/>
        </a:prstGeom>
      </xdr:spPr>
    </xdr:pic>
    <xdr:clientData/>
  </xdr:oneCellAnchor>
  <xdr:oneCellAnchor>
    <xdr:from>
      <xdr:col>5</xdr:col>
      <xdr:colOff>0</xdr:colOff>
      <xdr:row>127</xdr:row>
      <xdr:rowOff>0</xdr:rowOff>
    </xdr:from>
    <xdr:ext cx="190500" cy="190500"/>
    <xdr:pic>
      <xdr:nvPicPr>
        <xdr:cNvPr id="66" name="Graphic 65" descr="Information outline">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28498800"/>
          <a:ext cx="190500" cy="190500"/>
        </a:xfrm>
        <a:prstGeom prst="rect">
          <a:avLst/>
        </a:prstGeom>
      </xdr:spPr>
    </xdr:pic>
    <xdr:clientData/>
  </xdr:oneCellAnchor>
  <xdr:oneCellAnchor>
    <xdr:from>
      <xdr:col>5</xdr:col>
      <xdr:colOff>0</xdr:colOff>
      <xdr:row>39</xdr:row>
      <xdr:rowOff>294406</xdr:rowOff>
    </xdr:from>
    <xdr:ext cx="190500" cy="190500"/>
    <xdr:pic>
      <xdr:nvPicPr>
        <xdr:cNvPr id="67" name="Graphic 66" descr="Information outline">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9171706"/>
          <a:ext cx="190500" cy="190500"/>
        </a:xfrm>
        <a:prstGeom prst="rect">
          <a:avLst/>
        </a:prstGeom>
      </xdr:spPr>
    </xdr:pic>
    <xdr:clientData/>
  </xdr:oneCellAnchor>
  <xdr:oneCellAnchor>
    <xdr:from>
      <xdr:col>5</xdr:col>
      <xdr:colOff>0</xdr:colOff>
      <xdr:row>40</xdr:row>
      <xdr:rowOff>294406</xdr:rowOff>
    </xdr:from>
    <xdr:ext cx="190500" cy="190500"/>
    <xdr:pic>
      <xdr:nvPicPr>
        <xdr:cNvPr id="68" name="Graphic 67" descr="Information outline">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9933706"/>
          <a:ext cx="190500" cy="190500"/>
        </a:xfrm>
        <a:prstGeom prst="rect">
          <a:avLst/>
        </a:prstGeom>
      </xdr:spPr>
    </xdr:pic>
    <xdr:clientData/>
  </xdr:oneCellAnchor>
  <xdr:oneCellAnchor>
    <xdr:from>
      <xdr:col>4</xdr:col>
      <xdr:colOff>2286001</xdr:colOff>
      <xdr:row>41</xdr:row>
      <xdr:rowOff>297581</xdr:rowOff>
    </xdr:from>
    <xdr:ext cx="190500" cy="190500"/>
    <xdr:pic>
      <xdr:nvPicPr>
        <xdr:cNvPr id="69" name="Graphic 68" descr="Information outline">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1" y="10698881"/>
          <a:ext cx="190500" cy="190500"/>
        </a:xfrm>
        <a:prstGeom prst="rect">
          <a:avLst/>
        </a:prstGeom>
      </xdr:spPr>
    </xdr:pic>
    <xdr:clientData/>
  </xdr:oneCellAnchor>
  <xdr:oneCellAnchor>
    <xdr:from>
      <xdr:col>5</xdr:col>
      <xdr:colOff>0</xdr:colOff>
      <xdr:row>43</xdr:row>
      <xdr:rowOff>0</xdr:rowOff>
    </xdr:from>
    <xdr:ext cx="190500" cy="190500"/>
    <xdr:pic>
      <xdr:nvPicPr>
        <xdr:cNvPr id="70" name="Graphic 69" descr="Information outline">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1925300"/>
          <a:ext cx="190500" cy="190500"/>
        </a:xfrm>
        <a:prstGeom prst="rect">
          <a:avLst/>
        </a:prstGeom>
      </xdr:spPr>
    </xdr:pic>
    <xdr:clientData/>
  </xdr:oneCellAnchor>
  <xdr:oneCellAnchor>
    <xdr:from>
      <xdr:col>5</xdr:col>
      <xdr:colOff>0</xdr:colOff>
      <xdr:row>25</xdr:row>
      <xdr:rowOff>0</xdr:rowOff>
    </xdr:from>
    <xdr:ext cx="190500" cy="190500"/>
    <xdr:pic>
      <xdr:nvPicPr>
        <xdr:cNvPr id="71" name="Graphic 70" descr="Information outline">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4495800"/>
          <a:ext cx="190500" cy="190500"/>
        </a:xfrm>
        <a:prstGeom prst="rect">
          <a:avLst/>
        </a:prstGeom>
      </xdr:spPr>
    </xdr:pic>
    <xdr:clientData/>
  </xdr:oneCellAnchor>
  <xdr:oneCellAnchor>
    <xdr:from>
      <xdr:col>5</xdr:col>
      <xdr:colOff>0</xdr:colOff>
      <xdr:row>26</xdr:row>
      <xdr:rowOff>0</xdr:rowOff>
    </xdr:from>
    <xdr:ext cx="190500" cy="190500"/>
    <xdr:pic>
      <xdr:nvPicPr>
        <xdr:cNvPr id="72" name="Graphic 71" descr="Information outline">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4686300"/>
          <a:ext cx="190500" cy="190500"/>
        </a:xfrm>
        <a:prstGeom prst="rect">
          <a:avLst/>
        </a:prstGeom>
      </xdr:spPr>
    </xdr:pic>
    <xdr:clientData/>
  </xdr:oneCellAnchor>
  <xdr:oneCellAnchor>
    <xdr:from>
      <xdr:col>5</xdr:col>
      <xdr:colOff>0</xdr:colOff>
      <xdr:row>27</xdr:row>
      <xdr:rowOff>0</xdr:rowOff>
    </xdr:from>
    <xdr:ext cx="190500" cy="190500"/>
    <xdr:pic>
      <xdr:nvPicPr>
        <xdr:cNvPr id="73" name="Graphic 72" descr="Information outline">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4876800"/>
          <a:ext cx="190500" cy="190500"/>
        </a:xfrm>
        <a:prstGeom prst="rect">
          <a:avLst/>
        </a:prstGeom>
      </xdr:spPr>
    </xdr:pic>
    <xdr:clientData/>
  </xdr:oneCellAnchor>
  <xdr:oneCellAnchor>
    <xdr:from>
      <xdr:col>5</xdr:col>
      <xdr:colOff>0</xdr:colOff>
      <xdr:row>62</xdr:row>
      <xdr:rowOff>0</xdr:rowOff>
    </xdr:from>
    <xdr:ext cx="190500" cy="190500"/>
    <xdr:pic>
      <xdr:nvPicPr>
        <xdr:cNvPr id="74" name="Graphic 73" descr="Information outline">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6116300"/>
          <a:ext cx="190500" cy="190500"/>
        </a:xfrm>
        <a:prstGeom prst="rect">
          <a:avLst/>
        </a:prstGeom>
      </xdr:spPr>
    </xdr:pic>
    <xdr:clientData/>
  </xdr:oneCellAnchor>
  <xdr:oneCellAnchor>
    <xdr:from>
      <xdr:col>4</xdr:col>
      <xdr:colOff>0</xdr:colOff>
      <xdr:row>132</xdr:row>
      <xdr:rowOff>0</xdr:rowOff>
    </xdr:from>
    <xdr:ext cx="190500" cy="190500"/>
    <xdr:pic>
      <xdr:nvPicPr>
        <xdr:cNvPr id="75" name="Graphic 74" descr="Information outline">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29451300"/>
          <a:ext cx="190500" cy="190500"/>
        </a:xfrm>
        <a:prstGeom prst="rect">
          <a:avLst/>
        </a:prstGeom>
      </xdr:spPr>
    </xdr:pic>
    <xdr:clientData/>
  </xdr:oneCellAnchor>
  <xdr:oneCellAnchor>
    <xdr:from>
      <xdr:col>5</xdr:col>
      <xdr:colOff>0</xdr:colOff>
      <xdr:row>137</xdr:row>
      <xdr:rowOff>0</xdr:rowOff>
    </xdr:from>
    <xdr:ext cx="190500" cy="190500"/>
    <xdr:pic>
      <xdr:nvPicPr>
        <xdr:cNvPr id="76" name="Graphic 75" descr="Information outline">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30403800"/>
          <a:ext cx="190500" cy="190500"/>
        </a:xfrm>
        <a:prstGeom prst="rect">
          <a:avLst/>
        </a:prstGeom>
      </xdr:spPr>
    </xdr:pic>
    <xdr:clientData/>
  </xdr:oneCellAnchor>
  <xdr:oneCellAnchor>
    <xdr:from>
      <xdr:col>4</xdr:col>
      <xdr:colOff>0</xdr:colOff>
      <xdr:row>142</xdr:row>
      <xdr:rowOff>0</xdr:rowOff>
    </xdr:from>
    <xdr:ext cx="190500" cy="190500"/>
    <xdr:pic>
      <xdr:nvPicPr>
        <xdr:cNvPr id="77" name="Graphic 76" descr="Information outline">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31356300"/>
          <a:ext cx="190500" cy="190500"/>
        </a:xfrm>
        <a:prstGeom prst="rect">
          <a:avLst/>
        </a:prstGeom>
      </xdr:spPr>
    </xdr:pic>
    <xdr:clientData/>
  </xdr:oneCellAnchor>
  <xdr:oneCellAnchor>
    <xdr:from>
      <xdr:col>5</xdr:col>
      <xdr:colOff>0</xdr:colOff>
      <xdr:row>147</xdr:row>
      <xdr:rowOff>0</xdr:rowOff>
    </xdr:from>
    <xdr:ext cx="190500" cy="190500"/>
    <xdr:pic>
      <xdr:nvPicPr>
        <xdr:cNvPr id="78" name="Graphic 77" descr="Information outline">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32308800"/>
          <a:ext cx="190500" cy="190500"/>
        </a:xfrm>
        <a:prstGeom prst="rect">
          <a:avLst/>
        </a:prstGeom>
      </xdr:spPr>
    </xdr:pic>
    <xdr:clientData/>
  </xdr:oneCellAnchor>
  <xdr:oneCellAnchor>
    <xdr:from>
      <xdr:col>4</xdr:col>
      <xdr:colOff>0</xdr:colOff>
      <xdr:row>152</xdr:row>
      <xdr:rowOff>0</xdr:rowOff>
    </xdr:from>
    <xdr:ext cx="190500" cy="190500"/>
    <xdr:pic>
      <xdr:nvPicPr>
        <xdr:cNvPr id="79" name="Graphic 78" descr="Information outline">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33261300"/>
          <a:ext cx="190500" cy="190500"/>
        </a:xfrm>
        <a:prstGeom prst="rect">
          <a:avLst/>
        </a:prstGeom>
      </xdr:spPr>
    </xdr:pic>
    <xdr:clientData/>
  </xdr:oneCellAnchor>
  <xdr:oneCellAnchor>
    <xdr:from>
      <xdr:col>5</xdr:col>
      <xdr:colOff>0</xdr:colOff>
      <xdr:row>157</xdr:row>
      <xdr:rowOff>0</xdr:rowOff>
    </xdr:from>
    <xdr:ext cx="190500" cy="190500"/>
    <xdr:pic>
      <xdr:nvPicPr>
        <xdr:cNvPr id="80" name="Graphic 79" descr="Information outline">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34213800"/>
          <a:ext cx="190500" cy="190500"/>
        </a:xfrm>
        <a:prstGeom prst="rect">
          <a:avLst/>
        </a:prstGeom>
      </xdr:spPr>
    </xdr:pic>
    <xdr:clientData/>
  </xdr:oneCellAnchor>
  <xdr:oneCellAnchor>
    <xdr:from>
      <xdr:col>4</xdr:col>
      <xdr:colOff>0</xdr:colOff>
      <xdr:row>162</xdr:row>
      <xdr:rowOff>0</xdr:rowOff>
    </xdr:from>
    <xdr:ext cx="190500" cy="190500"/>
    <xdr:pic>
      <xdr:nvPicPr>
        <xdr:cNvPr id="81" name="Graphic 80" descr="Information outline">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35166300"/>
          <a:ext cx="190500" cy="190500"/>
        </a:xfrm>
        <a:prstGeom prst="rect">
          <a:avLst/>
        </a:prstGeom>
      </xdr:spPr>
    </xdr:pic>
    <xdr:clientData/>
  </xdr:oneCellAnchor>
  <xdr:oneCellAnchor>
    <xdr:from>
      <xdr:col>5</xdr:col>
      <xdr:colOff>0</xdr:colOff>
      <xdr:row>167</xdr:row>
      <xdr:rowOff>0</xdr:rowOff>
    </xdr:from>
    <xdr:ext cx="190500" cy="190500"/>
    <xdr:pic>
      <xdr:nvPicPr>
        <xdr:cNvPr id="82" name="Graphic 81" descr="Information outline">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36118800"/>
          <a:ext cx="190500" cy="190500"/>
        </a:xfrm>
        <a:prstGeom prst="rect">
          <a:avLst/>
        </a:prstGeom>
      </xdr:spPr>
    </xdr:pic>
    <xdr:clientData/>
  </xdr:oneCellAnchor>
  <xdr:oneCellAnchor>
    <xdr:from>
      <xdr:col>4</xdr:col>
      <xdr:colOff>0</xdr:colOff>
      <xdr:row>172</xdr:row>
      <xdr:rowOff>0</xdr:rowOff>
    </xdr:from>
    <xdr:ext cx="190500" cy="190500"/>
    <xdr:pic>
      <xdr:nvPicPr>
        <xdr:cNvPr id="83" name="Graphic 82" descr="Information outline">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37071300"/>
          <a:ext cx="190500" cy="190500"/>
        </a:xfrm>
        <a:prstGeom prst="rect">
          <a:avLst/>
        </a:prstGeom>
      </xdr:spPr>
    </xdr:pic>
    <xdr:clientData/>
  </xdr:oneCellAnchor>
  <xdr:oneCellAnchor>
    <xdr:from>
      <xdr:col>5</xdr:col>
      <xdr:colOff>0</xdr:colOff>
      <xdr:row>177</xdr:row>
      <xdr:rowOff>0</xdr:rowOff>
    </xdr:from>
    <xdr:ext cx="190500" cy="190500"/>
    <xdr:pic>
      <xdr:nvPicPr>
        <xdr:cNvPr id="84" name="Graphic 83" descr="Information outline">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38023800"/>
          <a:ext cx="190500" cy="190500"/>
        </a:xfrm>
        <a:prstGeom prst="rect">
          <a:avLst/>
        </a:prstGeom>
      </xdr:spPr>
    </xdr:pic>
    <xdr:clientData/>
  </xdr:oneCellAnchor>
  <xdr:twoCellAnchor editAs="oneCell">
    <xdr:from>
      <xdr:col>13</xdr:col>
      <xdr:colOff>0</xdr:colOff>
      <xdr:row>44</xdr:row>
      <xdr:rowOff>203200</xdr:rowOff>
    </xdr:from>
    <xdr:to>
      <xdr:col>14</xdr:col>
      <xdr:colOff>0</xdr:colOff>
      <xdr:row>44</xdr:row>
      <xdr:rowOff>333375</xdr:rowOff>
    </xdr:to>
    <xdr:pic>
      <xdr:nvPicPr>
        <xdr:cNvPr id="85"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5000000}"/>
            </a:ext>
          </a:extLst>
        </xdr:cNvPr>
        <xdr:cNvPicPr>
          <a:picLocks noChangeAspect="1" noChangeArrowheads="1"/>
        </xdr:cNvPicPr>
      </xdr:nvPicPr>
      <xdr:blipFill>
        <a:blip xmlns:r="http://schemas.openxmlformats.org/officeDocument/2006/relationships" r:embed="rId11"/>
        <a:srcRect/>
        <a:stretch>
          <a:fillRect/>
        </a:stretch>
      </xdr:blipFill>
      <xdr:spPr bwMode="auto">
        <a:xfrm>
          <a:off x="9067800" y="12319000"/>
          <a:ext cx="381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203200</xdr:rowOff>
    </xdr:from>
    <xdr:to>
      <xdr:col>20</xdr:col>
      <xdr:colOff>0</xdr:colOff>
      <xdr:row>44</xdr:row>
      <xdr:rowOff>333375</xdr:rowOff>
    </xdr:to>
    <xdr:pic>
      <xdr:nvPicPr>
        <xdr:cNvPr id="86"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1715750" y="12319000"/>
          <a:ext cx="381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203200</xdr:rowOff>
    </xdr:from>
    <xdr:to>
      <xdr:col>26</xdr:col>
      <xdr:colOff>0</xdr:colOff>
      <xdr:row>44</xdr:row>
      <xdr:rowOff>333375</xdr:rowOff>
    </xdr:to>
    <xdr:pic>
      <xdr:nvPicPr>
        <xdr:cNvPr id="87"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14363700" y="12319000"/>
          <a:ext cx="381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88"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800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89"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9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90"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A00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91"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B000000}"/>
            </a:ext>
          </a:extLst>
        </xdr:cNvPr>
        <xdr:cNvPicPr>
          <a:picLocks noChangeAspect="1" noChangeArrowheads="1"/>
        </xdr:cNvPicPr>
      </xdr:nvPicPr>
      <xdr:blipFill>
        <a:blip xmlns:r="http://schemas.openxmlformats.org/officeDocument/2006/relationships" r:embed="rId1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43</xdr:row>
      <xdr:rowOff>0</xdr:rowOff>
    </xdr:from>
    <xdr:ext cx="190500" cy="190500"/>
    <xdr:pic>
      <xdr:nvPicPr>
        <xdr:cNvPr id="92" name="Graphic 91" descr="Information outline">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38400" y="11457706"/>
          <a:ext cx="190500" cy="190500"/>
        </a:xfrm>
        <a:prstGeom prst="rect">
          <a:avLst/>
        </a:prstGeom>
      </xdr:spPr>
    </xdr:pic>
    <xdr:clientData/>
  </xdr:oneCellAnchor>
  <xdr:oneCellAnchor>
    <xdr:from>
      <xdr:col>13</xdr:col>
      <xdr:colOff>106380</xdr:colOff>
      <xdr:row>34</xdr:row>
      <xdr:rowOff>0</xdr:rowOff>
    </xdr:from>
    <xdr:ext cx="190500" cy="190500"/>
    <xdr:pic>
      <xdr:nvPicPr>
        <xdr:cNvPr id="93" name="Graphic 92" descr="Warning outline">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9174180" y="6210300"/>
          <a:ext cx="190500" cy="190500"/>
        </a:xfrm>
        <a:prstGeom prst="rect">
          <a:avLst/>
        </a:prstGeom>
      </xdr:spPr>
    </xdr:pic>
    <xdr:clientData/>
  </xdr:oneCellAnchor>
  <xdr:twoCellAnchor editAs="oneCell">
    <xdr:from>
      <xdr:col>4</xdr:col>
      <xdr:colOff>0</xdr:colOff>
      <xdr:row>34</xdr:row>
      <xdr:rowOff>0</xdr:rowOff>
    </xdr:from>
    <xdr:to>
      <xdr:col>4</xdr:col>
      <xdr:colOff>190500</xdr:colOff>
      <xdr:row>35</xdr:row>
      <xdr:rowOff>0</xdr:rowOff>
    </xdr:to>
    <xdr:pic>
      <xdr:nvPicPr>
        <xdr:cNvPr id="94" name="Graphic 93" descr="Information outline">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6210300"/>
          <a:ext cx="190500" cy="190500"/>
        </a:xfrm>
        <a:prstGeom prst="rect">
          <a:avLst/>
        </a:prstGeom>
      </xdr:spPr>
    </xdr:pic>
    <xdr:clientData/>
  </xdr:twoCellAnchor>
  <xdr:twoCellAnchor editAs="oneCell">
    <xdr:from>
      <xdr:col>4</xdr:col>
      <xdr:colOff>0</xdr:colOff>
      <xdr:row>64</xdr:row>
      <xdr:rowOff>0</xdr:rowOff>
    </xdr:from>
    <xdr:to>
      <xdr:col>4</xdr:col>
      <xdr:colOff>190500</xdr:colOff>
      <xdr:row>65</xdr:row>
      <xdr:rowOff>0</xdr:rowOff>
    </xdr:to>
    <xdr:pic>
      <xdr:nvPicPr>
        <xdr:cNvPr id="95" name="Graphic 94" descr="Information outline">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16497300"/>
          <a:ext cx="190500" cy="190500"/>
        </a:xfrm>
        <a:prstGeom prst="rect">
          <a:avLst/>
        </a:prstGeom>
      </xdr:spPr>
    </xdr:pic>
    <xdr:clientData/>
  </xdr:twoCellAnchor>
  <xdr:oneCellAnchor>
    <xdr:from>
      <xdr:col>4</xdr:col>
      <xdr:colOff>0</xdr:colOff>
      <xdr:row>196</xdr:row>
      <xdr:rowOff>0</xdr:rowOff>
    </xdr:from>
    <xdr:ext cx="190500" cy="190500"/>
    <xdr:pic>
      <xdr:nvPicPr>
        <xdr:cNvPr id="96" name="Graphic 95" descr="Information outline">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9075" y="41643300"/>
          <a:ext cx="190500" cy="190500"/>
        </a:xfrm>
        <a:prstGeom prst="rect">
          <a:avLst/>
        </a:prstGeom>
      </xdr:spPr>
    </xdr:pic>
    <xdr:clientData/>
  </xdr:oneCellAnchor>
  <xdr:twoCellAnchor editAs="oneCell">
    <xdr:from>
      <xdr:col>13</xdr:col>
      <xdr:colOff>0</xdr:colOff>
      <xdr:row>44</xdr:row>
      <xdr:rowOff>304800</xdr:rowOff>
    </xdr:from>
    <xdr:to>
      <xdr:col>14</xdr:col>
      <xdr:colOff>0</xdr:colOff>
      <xdr:row>44</xdr:row>
      <xdr:rowOff>495300</xdr:rowOff>
    </xdr:to>
    <xdr:pic>
      <xdr:nvPicPr>
        <xdr:cNvPr id="97"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2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98"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2000000}"/>
            </a:ext>
          </a:extLst>
        </xdr:cNvPr>
        <xdr:cNvPicPr>
          <a:picLocks noChangeAspect="1" noChangeArrowheads="1"/>
        </xdr:cNvPicPr>
      </xdr:nvPicPr>
      <xdr:blipFill>
        <a:blip xmlns:r="http://schemas.openxmlformats.org/officeDocument/2006/relationships" r:embed="rId2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99"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2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00"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2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01"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2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02" name="Picture 120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6000000}"/>
            </a:ext>
          </a:extLst>
        </xdr:cNvPr>
        <xdr:cNvPicPr>
          <a:picLocks noChangeAspect="1" noChangeArrowheads="1"/>
        </xdr:cNvPicPr>
      </xdr:nvPicPr>
      <xdr:blipFill>
        <a:blip xmlns:r="http://schemas.openxmlformats.org/officeDocument/2006/relationships" r:embed="rId25"/>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03" name="Picture 120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2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04" name="Picture 12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2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05" name="Picture 12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9000000}"/>
            </a:ext>
          </a:extLst>
        </xdr:cNvPr>
        <xdr:cNvPicPr>
          <a:picLocks noChangeAspect="1" noChangeArrowheads="1"/>
        </xdr:cNvPicPr>
      </xdr:nvPicPr>
      <xdr:blipFill>
        <a:blip xmlns:r="http://schemas.openxmlformats.org/officeDocument/2006/relationships" r:embed="rId2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06"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2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07"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3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08"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C000000}"/>
            </a:ext>
          </a:extLst>
        </xdr:cNvPr>
        <xdr:cNvPicPr>
          <a:picLocks noChangeAspect="1" noChangeArrowheads="1"/>
        </xdr:cNvPicPr>
      </xdr:nvPicPr>
      <xdr:blipFill>
        <a:blip xmlns:r="http://schemas.openxmlformats.org/officeDocument/2006/relationships" r:embed="rId3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09"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D000000}"/>
            </a:ext>
          </a:extLst>
        </xdr:cNvPr>
        <xdr:cNvPicPr>
          <a:picLocks noChangeAspect="1" noChangeArrowheads="1"/>
        </xdr:cNvPicPr>
      </xdr:nvPicPr>
      <xdr:blipFill>
        <a:blip xmlns:r="http://schemas.openxmlformats.org/officeDocument/2006/relationships" r:embed="rId3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10" name="Picture 121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E000000}"/>
            </a:ext>
          </a:extLst>
        </xdr:cNvPr>
        <xdr:cNvPicPr>
          <a:picLocks noChangeAspect="1" noChangeArrowheads="1"/>
        </xdr:cNvPicPr>
      </xdr:nvPicPr>
      <xdr:blipFill>
        <a:blip xmlns:r="http://schemas.openxmlformats.org/officeDocument/2006/relationships" r:embed="rId3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11" name="Picture 121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F000000}"/>
            </a:ext>
          </a:extLst>
        </xdr:cNvPr>
        <xdr:cNvPicPr>
          <a:picLocks noChangeAspect="1" noChangeArrowheads="1"/>
        </xdr:cNvPicPr>
      </xdr:nvPicPr>
      <xdr:blipFill>
        <a:blip xmlns:r="http://schemas.openxmlformats.org/officeDocument/2006/relationships" r:embed="rId3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12" name="Picture 121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35"/>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13" name="Picture 121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3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14" name="Picture 121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3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15" name="Picture 121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3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16"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3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17" name="Picture 121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5000000}"/>
            </a:ext>
          </a:extLst>
        </xdr:cNvPr>
        <xdr:cNvPicPr>
          <a:picLocks noChangeAspect="1" noChangeArrowheads="1"/>
        </xdr:cNvPicPr>
      </xdr:nvPicPr>
      <xdr:blipFill>
        <a:blip xmlns:r="http://schemas.openxmlformats.org/officeDocument/2006/relationships" r:embed="rId4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18" name="Picture 121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4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19" name="Picture 121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7000000}"/>
            </a:ext>
          </a:extLst>
        </xdr:cNvPr>
        <xdr:cNvPicPr>
          <a:picLocks noChangeAspect="1" noChangeArrowheads="1"/>
        </xdr:cNvPicPr>
      </xdr:nvPicPr>
      <xdr:blipFill>
        <a:blip xmlns:r="http://schemas.openxmlformats.org/officeDocument/2006/relationships" r:embed="rId4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20"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8000000}"/>
            </a:ext>
          </a:extLst>
        </xdr:cNvPr>
        <xdr:cNvPicPr>
          <a:picLocks noChangeAspect="1" noChangeArrowheads="1"/>
        </xdr:cNvPicPr>
      </xdr:nvPicPr>
      <xdr:blipFill>
        <a:blip xmlns:r="http://schemas.openxmlformats.org/officeDocument/2006/relationships" r:embed="rId4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21"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9000000}"/>
            </a:ext>
          </a:extLst>
        </xdr:cNvPr>
        <xdr:cNvPicPr>
          <a:picLocks noChangeAspect="1" noChangeArrowheads="1"/>
        </xdr:cNvPicPr>
      </xdr:nvPicPr>
      <xdr:blipFill>
        <a:blip xmlns:r="http://schemas.openxmlformats.org/officeDocument/2006/relationships" r:embed="rId4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22"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A000000}"/>
            </a:ext>
          </a:extLst>
        </xdr:cNvPr>
        <xdr:cNvPicPr>
          <a:picLocks noChangeAspect="1" noChangeArrowheads="1"/>
        </xdr:cNvPicPr>
      </xdr:nvPicPr>
      <xdr:blipFill>
        <a:blip xmlns:r="http://schemas.openxmlformats.org/officeDocument/2006/relationships" r:embed="rId4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23"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B000000}"/>
            </a:ext>
          </a:extLst>
        </xdr:cNvPr>
        <xdr:cNvPicPr>
          <a:picLocks noChangeAspect="1" noChangeArrowheads="1"/>
        </xdr:cNvPicPr>
      </xdr:nvPicPr>
      <xdr:blipFill>
        <a:blip xmlns:r="http://schemas.openxmlformats.org/officeDocument/2006/relationships" r:embed="rId4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24"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C000000}"/>
            </a:ext>
          </a:extLst>
        </xdr:cNvPr>
        <xdr:cNvPicPr>
          <a:picLocks noChangeAspect="1" noChangeArrowheads="1"/>
        </xdr:cNvPicPr>
      </xdr:nvPicPr>
      <xdr:blipFill>
        <a:blip xmlns:r="http://schemas.openxmlformats.org/officeDocument/2006/relationships" r:embed="rId4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25" name="Picture 131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D000000}"/>
            </a:ext>
          </a:extLst>
        </xdr:cNvPr>
        <xdr:cNvPicPr>
          <a:picLocks noChangeAspect="1" noChangeArrowheads="1"/>
        </xdr:cNvPicPr>
      </xdr:nvPicPr>
      <xdr:blipFill>
        <a:blip xmlns:r="http://schemas.openxmlformats.org/officeDocument/2006/relationships" r:embed="rId4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26" name="Picture 131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E000000}"/>
            </a:ext>
          </a:extLst>
        </xdr:cNvPr>
        <xdr:cNvPicPr>
          <a:picLocks noChangeAspect="1" noChangeArrowheads="1"/>
        </xdr:cNvPicPr>
      </xdr:nvPicPr>
      <xdr:blipFill>
        <a:blip xmlns:r="http://schemas.openxmlformats.org/officeDocument/2006/relationships" r:embed="rId4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27" name="Picture 131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F000000}"/>
            </a:ext>
          </a:extLst>
        </xdr:cNvPr>
        <xdr:cNvPicPr>
          <a:picLocks noChangeAspect="1" noChangeArrowheads="1"/>
        </xdr:cNvPicPr>
      </xdr:nvPicPr>
      <xdr:blipFill>
        <a:blip xmlns:r="http://schemas.openxmlformats.org/officeDocument/2006/relationships" r:embed="rId5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28" name="Picture 131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0000000}"/>
            </a:ext>
          </a:extLst>
        </xdr:cNvPr>
        <xdr:cNvPicPr>
          <a:picLocks noChangeAspect="1" noChangeArrowheads="1"/>
        </xdr:cNvPicPr>
      </xdr:nvPicPr>
      <xdr:blipFill>
        <a:blip xmlns:r="http://schemas.openxmlformats.org/officeDocument/2006/relationships" r:embed="rId5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29" name="Picture 131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1000000}"/>
            </a:ext>
          </a:extLst>
        </xdr:cNvPr>
        <xdr:cNvPicPr>
          <a:picLocks noChangeAspect="1" noChangeArrowheads="1"/>
        </xdr:cNvPicPr>
      </xdr:nvPicPr>
      <xdr:blipFill>
        <a:blip xmlns:r="http://schemas.openxmlformats.org/officeDocument/2006/relationships" r:embed="rId5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30" name="Picture 131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2000000}"/>
            </a:ext>
          </a:extLst>
        </xdr:cNvPr>
        <xdr:cNvPicPr>
          <a:picLocks noChangeAspect="1" noChangeArrowheads="1"/>
        </xdr:cNvPicPr>
      </xdr:nvPicPr>
      <xdr:blipFill>
        <a:blip xmlns:r="http://schemas.openxmlformats.org/officeDocument/2006/relationships" r:embed="rId5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31"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3000000}"/>
            </a:ext>
          </a:extLst>
        </xdr:cNvPr>
        <xdr:cNvPicPr>
          <a:picLocks noChangeAspect="1" noChangeArrowheads="1"/>
        </xdr:cNvPicPr>
      </xdr:nvPicPr>
      <xdr:blipFill>
        <a:blip xmlns:r="http://schemas.openxmlformats.org/officeDocument/2006/relationships" r:embed="rId5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32" name="Picture 131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4000000}"/>
            </a:ext>
          </a:extLst>
        </xdr:cNvPr>
        <xdr:cNvPicPr>
          <a:picLocks noChangeAspect="1" noChangeArrowheads="1"/>
        </xdr:cNvPicPr>
      </xdr:nvPicPr>
      <xdr:blipFill>
        <a:blip xmlns:r="http://schemas.openxmlformats.org/officeDocument/2006/relationships" r:embed="rId5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33" name="Picture 131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5000000}"/>
            </a:ext>
          </a:extLst>
        </xdr:cNvPr>
        <xdr:cNvPicPr>
          <a:picLocks noChangeAspect="1" noChangeArrowheads="1"/>
        </xdr:cNvPicPr>
      </xdr:nvPicPr>
      <xdr:blipFill>
        <a:blip xmlns:r="http://schemas.openxmlformats.org/officeDocument/2006/relationships" r:embed="rId5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34" name="Picture 131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6000000}"/>
            </a:ext>
          </a:extLst>
        </xdr:cNvPr>
        <xdr:cNvPicPr>
          <a:picLocks noChangeAspect="1" noChangeArrowheads="1"/>
        </xdr:cNvPicPr>
      </xdr:nvPicPr>
      <xdr:blipFill>
        <a:blip xmlns:r="http://schemas.openxmlformats.org/officeDocument/2006/relationships" r:embed="rId5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35"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7000000}"/>
            </a:ext>
          </a:extLst>
        </xdr:cNvPr>
        <xdr:cNvPicPr>
          <a:picLocks noChangeAspect="1" noChangeArrowheads="1"/>
        </xdr:cNvPicPr>
      </xdr:nvPicPr>
      <xdr:blipFill>
        <a:blip xmlns:r="http://schemas.openxmlformats.org/officeDocument/2006/relationships" r:embed="rId5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36"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8000000}"/>
            </a:ext>
          </a:extLst>
        </xdr:cNvPr>
        <xdr:cNvPicPr>
          <a:picLocks noChangeAspect="1" noChangeArrowheads="1"/>
        </xdr:cNvPicPr>
      </xdr:nvPicPr>
      <xdr:blipFill>
        <a:blip xmlns:r="http://schemas.openxmlformats.org/officeDocument/2006/relationships" r:embed="rId5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37" name="Picture 120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9000000}"/>
            </a:ext>
          </a:extLst>
        </xdr:cNvPr>
        <xdr:cNvPicPr>
          <a:picLocks noChangeAspect="1" noChangeArrowheads="1"/>
        </xdr:cNvPicPr>
      </xdr:nvPicPr>
      <xdr:blipFill>
        <a:blip xmlns:r="http://schemas.openxmlformats.org/officeDocument/2006/relationships" r:embed="rId6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38" name="Picture 120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A000000}"/>
            </a:ext>
          </a:extLst>
        </xdr:cNvPr>
        <xdr:cNvPicPr>
          <a:picLocks noChangeAspect="1" noChangeArrowheads="1"/>
        </xdr:cNvPicPr>
      </xdr:nvPicPr>
      <xdr:blipFill>
        <a:blip xmlns:r="http://schemas.openxmlformats.org/officeDocument/2006/relationships" r:embed="rId6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39" name="Picture 12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B000000}"/>
            </a:ext>
          </a:extLst>
        </xdr:cNvPr>
        <xdr:cNvPicPr>
          <a:picLocks noChangeAspect="1" noChangeArrowheads="1"/>
        </xdr:cNvPicPr>
      </xdr:nvPicPr>
      <xdr:blipFill>
        <a:blip xmlns:r="http://schemas.openxmlformats.org/officeDocument/2006/relationships" r:embed="rId6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40" name="Picture 12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C000000}"/>
            </a:ext>
          </a:extLst>
        </xdr:cNvPr>
        <xdr:cNvPicPr>
          <a:picLocks noChangeAspect="1" noChangeArrowheads="1"/>
        </xdr:cNvPicPr>
      </xdr:nvPicPr>
      <xdr:blipFill>
        <a:blip xmlns:r="http://schemas.openxmlformats.org/officeDocument/2006/relationships" r:embed="rId6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41" name="Picture 1318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D000000}"/>
            </a:ext>
          </a:extLst>
        </xdr:cNvPr>
        <xdr:cNvPicPr>
          <a:picLocks noChangeAspect="1" noChangeArrowheads="1"/>
        </xdr:cNvPicPr>
      </xdr:nvPicPr>
      <xdr:blipFill>
        <a:blip xmlns:r="http://schemas.openxmlformats.org/officeDocument/2006/relationships" r:embed="rId6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42" name="Picture 1319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E000000}"/>
            </a:ext>
          </a:extLst>
        </xdr:cNvPr>
        <xdr:cNvPicPr>
          <a:picLocks noChangeAspect="1" noChangeArrowheads="1"/>
        </xdr:cNvPicPr>
      </xdr:nvPicPr>
      <xdr:blipFill>
        <a:blip xmlns:r="http://schemas.openxmlformats.org/officeDocument/2006/relationships" r:embed="rId6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43" name="Picture 1319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F000000}"/>
            </a:ext>
          </a:extLst>
        </xdr:cNvPr>
        <xdr:cNvPicPr>
          <a:picLocks noChangeAspect="1" noChangeArrowheads="1"/>
        </xdr:cNvPicPr>
      </xdr:nvPicPr>
      <xdr:blipFill>
        <a:blip xmlns:r="http://schemas.openxmlformats.org/officeDocument/2006/relationships" r:embed="rId6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44" name="Picture 1319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0000000}"/>
            </a:ext>
          </a:extLst>
        </xdr:cNvPr>
        <xdr:cNvPicPr>
          <a:picLocks noChangeAspect="1" noChangeArrowheads="1"/>
        </xdr:cNvPicPr>
      </xdr:nvPicPr>
      <xdr:blipFill>
        <a:blip xmlns:r="http://schemas.openxmlformats.org/officeDocument/2006/relationships" r:embed="rId6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45" name="Picture 121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1000000}"/>
            </a:ext>
          </a:extLst>
        </xdr:cNvPr>
        <xdr:cNvPicPr>
          <a:picLocks noChangeAspect="1" noChangeArrowheads="1"/>
        </xdr:cNvPicPr>
      </xdr:nvPicPr>
      <xdr:blipFill>
        <a:blip xmlns:r="http://schemas.openxmlformats.org/officeDocument/2006/relationships" r:embed="rId6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46" name="Picture 121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2000000}"/>
            </a:ext>
          </a:extLst>
        </xdr:cNvPr>
        <xdr:cNvPicPr>
          <a:picLocks noChangeAspect="1" noChangeArrowheads="1"/>
        </xdr:cNvPicPr>
      </xdr:nvPicPr>
      <xdr:blipFill>
        <a:blip xmlns:r="http://schemas.openxmlformats.org/officeDocument/2006/relationships" r:embed="rId6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47" name="Picture 121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3000000}"/>
            </a:ext>
          </a:extLst>
        </xdr:cNvPr>
        <xdr:cNvPicPr>
          <a:picLocks noChangeAspect="1" noChangeArrowheads="1"/>
        </xdr:cNvPicPr>
      </xdr:nvPicPr>
      <xdr:blipFill>
        <a:blip xmlns:r="http://schemas.openxmlformats.org/officeDocument/2006/relationships" r:embed="rId7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48" name="Picture 121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4000000}"/>
            </a:ext>
          </a:extLst>
        </xdr:cNvPr>
        <xdr:cNvPicPr>
          <a:picLocks noChangeAspect="1" noChangeArrowheads="1"/>
        </xdr:cNvPicPr>
      </xdr:nvPicPr>
      <xdr:blipFill>
        <a:blip xmlns:r="http://schemas.openxmlformats.org/officeDocument/2006/relationships" r:embed="rId7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49" name="Picture 121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5000000}"/>
            </a:ext>
          </a:extLst>
        </xdr:cNvPr>
        <xdr:cNvPicPr>
          <a:picLocks noChangeAspect="1" noChangeArrowheads="1"/>
        </xdr:cNvPicPr>
      </xdr:nvPicPr>
      <xdr:blipFill>
        <a:blip xmlns:r="http://schemas.openxmlformats.org/officeDocument/2006/relationships" r:embed="rId7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50" name="Picture 121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6000000}"/>
            </a:ext>
          </a:extLst>
        </xdr:cNvPr>
        <xdr:cNvPicPr>
          <a:picLocks noChangeAspect="1" noChangeArrowheads="1"/>
        </xdr:cNvPicPr>
      </xdr:nvPicPr>
      <xdr:blipFill>
        <a:blip xmlns:r="http://schemas.openxmlformats.org/officeDocument/2006/relationships" r:embed="rId7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51" name="Picture 131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7000000}"/>
            </a:ext>
          </a:extLst>
        </xdr:cNvPr>
        <xdr:cNvPicPr>
          <a:picLocks noChangeAspect="1" noChangeArrowheads="1"/>
        </xdr:cNvPicPr>
      </xdr:nvPicPr>
      <xdr:blipFill>
        <a:blip xmlns:r="http://schemas.openxmlformats.org/officeDocument/2006/relationships" r:embed="rId7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52" name="Picture 121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8000000}"/>
            </a:ext>
          </a:extLst>
        </xdr:cNvPr>
        <xdr:cNvPicPr>
          <a:picLocks noChangeAspect="1" noChangeArrowheads="1"/>
        </xdr:cNvPicPr>
      </xdr:nvPicPr>
      <xdr:blipFill>
        <a:blip xmlns:r="http://schemas.openxmlformats.org/officeDocument/2006/relationships" r:embed="rId7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53" name="Picture 121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9000000}"/>
            </a:ext>
          </a:extLst>
        </xdr:cNvPr>
        <xdr:cNvPicPr>
          <a:picLocks noChangeAspect="1" noChangeArrowheads="1"/>
        </xdr:cNvPicPr>
      </xdr:nvPicPr>
      <xdr:blipFill>
        <a:blip xmlns:r="http://schemas.openxmlformats.org/officeDocument/2006/relationships" r:embed="rId7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54" name="Picture 121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A000000}"/>
            </a:ext>
          </a:extLst>
        </xdr:cNvPr>
        <xdr:cNvPicPr>
          <a:picLocks noChangeAspect="1" noChangeArrowheads="1"/>
        </xdr:cNvPicPr>
      </xdr:nvPicPr>
      <xdr:blipFill>
        <a:blip xmlns:r="http://schemas.openxmlformats.org/officeDocument/2006/relationships" r:embed="rId7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55" name="Picture 132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B000000}"/>
            </a:ext>
          </a:extLst>
        </xdr:cNvPr>
        <xdr:cNvPicPr>
          <a:picLocks noChangeAspect="1" noChangeArrowheads="1"/>
        </xdr:cNvPicPr>
      </xdr:nvPicPr>
      <xdr:blipFill>
        <a:blip xmlns:r="http://schemas.openxmlformats.org/officeDocument/2006/relationships" r:embed="rId7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56" name="Picture 132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C000000}"/>
            </a:ext>
          </a:extLst>
        </xdr:cNvPr>
        <xdr:cNvPicPr>
          <a:picLocks noChangeAspect="1" noChangeArrowheads="1"/>
        </xdr:cNvPicPr>
      </xdr:nvPicPr>
      <xdr:blipFill>
        <a:blip xmlns:r="http://schemas.openxmlformats.org/officeDocument/2006/relationships" r:embed="rId7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57"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D000000}"/>
            </a:ext>
          </a:extLst>
        </xdr:cNvPr>
        <xdr:cNvPicPr>
          <a:picLocks noChangeAspect="1" noChangeArrowheads="1"/>
        </xdr:cNvPicPr>
      </xdr:nvPicPr>
      <xdr:blipFill>
        <a:blip xmlns:r="http://schemas.openxmlformats.org/officeDocument/2006/relationships" r:embed="rId8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58"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E000000}"/>
            </a:ext>
          </a:extLst>
        </xdr:cNvPr>
        <xdr:cNvPicPr>
          <a:picLocks noChangeAspect="1" noChangeArrowheads="1"/>
        </xdr:cNvPicPr>
      </xdr:nvPicPr>
      <xdr:blipFill>
        <a:blip xmlns:r="http://schemas.openxmlformats.org/officeDocument/2006/relationships" r:embed="rId8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59"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8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60" name="Picture 1359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8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61" name="Picture 1359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1000000}"/>
            </a:ext>
          </a:extLst>
        </xdr:cNvPr>
        <xdr:cNvPicPr>
          <a:picLocks noChangeAspect="1" noChangeArrowheads="1"/>
        </xdr:cNvPicPr>
      </xdr:nvPicPr>
      <xdr:blipFill>
        <a:blip xmlns:r="http://schemas.openxmlformats.org/officeDocument/2006/relationships" r:embed="rId8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62" name="Picture 1359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2000000}"/>
            </a:ext>
          </a:extLst>
        </xdr:cNvPr>
        <xdr:cNvPicPr>
          <a:picLocks noChangeAspect="1" noChangeArrowheads="1"/>
        </xdr:cNvPicPr>
      </xdr:nvPicPr>
      <xdr:blipFill>
        <a:blip xmlns:r="http://schemas.openxmlformats.org/officeDocument/2006/relationships" r:embed="rId85"/>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63" name="Picture 1359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3000000}"/>
            </a:ext>
          </a:extLst>
        </xdr:cNvPr>
        <xdr:cNvPicPr>
          <a:picLocks noChangeAspect="1" noChangeArrowheads="1"/>
        </xdr:cNvPicPr>
      </xdr:nvPicPr>
      <xdr:blipFill>
        <a:blip xmlns:r="http://schemas.openxmlformats.org/officeDocument/2006/relationships" r:embed="rId8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64" name="Picture 135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4000000}"/>
            </a:ext>
          </a:extLst>
        </xdr:cNvPr>
        <xdr:cNvPicPr>
          <a:picLocks noChangeAspect="1" noChangeArrowheads="1"/>
        </xdr:cNvPicPr>
      </xdr:nvPicPr>
      <xdr:blipFill>
        <a:blip xmlns:r="http://schemas.openxmlformats.org/officeDocument/2006/relationships" r:embed="rId8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65" name="Picture 136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5000000}"/>
            </a:ext>
          </a:extLst>
        </xdr:cNvPr>
        <xdr:cNvPicPr>
          <a:picLocks noChangeAspect="1" noChangeArrowheads="1"/>
        </xdr:cNvPicPr>
      </xdr:nvPicPr>
      <xdr:blipFill>
        <a:blip xmlns:r="http://schemas.openxmlformats.org/officeDocument/2006/relationships" r:embed="rId8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66"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6000000}"/>
            </a:ext>
          </a:extLst>
        </xdr:cNvPr>
        <xdr:cNvPicPr>
          <a:picLocks noChangeAspect="1" noChangeArrowheads="1"/>
        </xdr:cNvPicPr>
      </xdr:nvPicPr>
      <xdr:blipFill>
        <a:blip xmlns:r="http://schemas.openxmlformats.org/officeDocument/2006/relationships" r:embed="rId8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67" name="Picture 1360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7000000}"/>
            </a:ext>
          </a:extLst>
        </xdr:cNvPr>
        <xdr:cNvPicPr>
          <a:picLocks noChangeAspect="1" noChangeArrowheads="1"/>
        </xdr:cNvPicPr>
      </xdr:nvPicPr>
      <xdr:blipFill>
        <a:blip xmlns:r="http://schemas.openxmlformats.org/officeDocument/2006/relationships" r:embed="rId9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68" name="Picture 136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8000000}"/>
            </a:ext>
          </a:extLst>
        </xdr:cNvPr>
        <xdr:cNvPicPr>
          <a:picLocks noChangeAspect="1" noChangeArrowheads="1"/>
        </xdr:cNvPicPr>
      </xdr:nvPicPr>
      <xdr:blipFill>
        <a:blip xmlns:r="http://schemas.openxmlformats.org/officeDocument/2006/relationships" r:embed="rId9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69" name="Picture 136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9000000}"/>
            </a:ext>
          </a:extLst>
        </xdr:cNvPr>
        <xdr:cNvPicPr>
          <a:picLocks noChangeAspect="1" noChangeArrowheads="1"/>
        </xdr:cNvPicPr>
      </xdr:nvPicPr>
      <xdr:blipFill>
        <a:blip xmlns:r="http://schemas.openxmlformats.org/officeDocument/2006/relationships" r:embed="rId9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0"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A000000}"/>
            </a:ext>
          </a:extLst>
        </xdr:cNvPr>
        <xdr:cNvPicPr>
          <a:picLocks noChangeAspect="1" noChangeArrowheads="1"/>
        </xdr:cNvPicPr>
      </xdr:nvPicPr>
      <xdr:blipFill>
        <a:blip xmlns:r="http://schemas.openxmlformats.org/officeDocument/2006/relationships" r:embed="rId9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71"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B000000}"/>
            </a:ext>
          </a:extLst>
        </xdr:cNvPr>
        <xdr:cNvPicPr>
          <a:picLocks noChangeAspect="1" noChangeArrowheads="1"/>
        </xdr:cNvPicPr>
      </xdr:nvPicPr>
      <xdr:blipFill>
        <a:blip xmlns:r="http://schemas.openxmlformats.org/officeDocument/2006/relationships" r:embed="rId9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72" name="Picture 120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C000000}"/>
            </a:ext>
          </a:extLst>
        </xdr:cNvPr>
        <xdr:cNvPicPr>
          <a:picLocks noChangeAspect="1" noChangeArrowheads="1"/>
        </xdr:cNvPicPr>
      </xdr:nvPicPr>
      <xdr:blipFill>
        <a:blip xmlns:r="http://schemas.openxmlformats.org/officeDocument/2006/relationships" r:embed="rId95"/>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3" name="Picture 120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D000000}"/>
            </a:ext>
          </a:extLst>
        </xdr:cNvPr>
        <xdr:cNvPicPr>
          <a:picLocks noChangeAspect="1" noChangeArrowheads="1"/>
        </xdr:cNvPicPr>
      </xdr:nvPicPr>
      <xdr:blipFill>
        <a:blip xmlns:r="http://schemas.openxmlformats.org/officeDocument/2006/relationships" r:embed="rId9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4" name="Picture 12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E000000}"/>
            </a:ext>
          </a:extLst>
        </xdr:cNvPr>
        <xdr:cNvPicPr>
          <a:picLocks noChangeAspect="1" noChangeArrowheads="1"/>
        </xdr:cNvPicPr>
      </xdr:nvPicPr>
      <xdr:blipFill>
        <a:blip xmlns:r="http://schemas.openxmlformats.org/officeDocument/2006/relationships" r:embed="rId9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5" name="Picture 12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F000000}"/>
            </a:ext>
          </a:extLst>
        </xdr:cNvPr>
        <xdr:cNvPicPr>
          <a:picLocks noChangeAspect="1" noChangeArrowheads="1"/>
        </xdr:cNvPicPr>
      </xdr:nvPicPr>
      <xdr:blipFill>
        <a:blip xmlns:r="http://schemas.openxmlformats.org/officeDocument/2006/relationships" r:embed="rId9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6" name="Picture 136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0000000}"/>
            </a:ext>
          </a:extLst>
        </xdr:cNvPr>
        <xdr:cNvPicPr>
          <a:picLocks noChangeAspect="1" noChangeArrowheads="1"/>
        </xdr:cNvPicPr>
      </xdr:nvPicPr>
      <xdr:blipFill>
        <a:blip xmlns:r="http://schemas.openxmlformats.org/officeDocument/2006/relationships" r:embed="rId9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7" name="Picture 136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1000000}"/>
            </a:ext>
          </a:extLst>
        </xdr:cNvPr>
        <xdr:cNvPicPr>
          <a:picLocks noChangeAspect="1" noChangeArrowheads="1"/>
        </xdr:cNvPicPr>
      </xdr:nvPicPr>
      <xdr:blipFill>
        <a:blip xmlns:r="http://schemas.openxmlformats.org/officeDocument/2006/relationships" r:embed="rId10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8" name="Picture 136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2000000}"/>
            </a:ext>
          </a:extLst>
        </xdr:cNvPr>
        <xdr:cNvPicPr>
          <a:picLocks noChangeAspect="1" noChangeArrowheads="1"/>
        </xdr:cNvPicPr>
      </xdr:nvPicPr>
      <xdr:blipFill>
        <a:blip xmlns:r="http://schemas.openxmlformats.org/officeDocument/2006/relationships" r:embed="rId10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9" name="Picture 136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3000000}"/>
            </a:ext>
          </a:extLst>
        </xdr:cNvPr>
        <xdr:cNvPicPr>
          <a:picLocks noChangeAspect="1" noChangeArrowheads="1"/>
        </xdr:cNvPicPr>
      </xdr:nvPicPr>
      <xdr:blipFill>
        <a:blip xmlns:r="http://schemas.openxmlformats.org/officeDocument/2006/relationships" r:embed="rId10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80" name="Picture 121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4000000}"/>
            </a:ext>
          </a:extLst>
        </xdr:cNvPr>
        <xdr:cNvPicPr>
          <a:picLocks noChangeAspect="1" noChangeArrowheads="1"/>
        </xdr:cNvPicPr>
      </xdr:nvPicPr>
      <xdr:blipFill>
        <a:blip xmlns:r="http://schemas.openxmlformats.org/officeDocument/2006/relationships" r:embed="rId10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81" name="Picture 136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5000000}"/>
            </a:ext>
          </a:extLst>
        </xdr:cNvPr>
        <xdr:cNvPicPr>
          <a:picLocks noChangeAspect="1" noChangeArrowheads="1"/>
        </xdr:cNvPicPr>
      </xdr:nvPicPr>
      <xdr:blipFill>
        <a:blip xmlns:r="http://schemas.openxmlformats.org/officeDocument/2006/relationships" r:embed="rId10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82" name="Picture 1361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6000000}"/>
            </a:ext>
          </a:extLst>
        </xdr:cNvPr>
        <xdr:cNvPicPr>
          <a:picLocks noChangeAspect="1" noChangeArrowheads="1"/>
        </xdr:cNvPicPr>
      </xdr:nvPicPr>
      <xdr:blipFill>
        <a:blip xmlns:r="http://schemas.openxmlformats.org/officeDocument/2006/relationships" r:embed="rId10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83" name="Picture 1361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7000000}"/>
            </a:ext>
          </a:extLst>
        </xdr:cNvPr>
        <xdr:cNvPicPr>
          <a:picLocks noChangeAspect="1" noChangeArrowheads="1"/>
        </xdr:cNvPicPr>
      </xdr:nvPicPr>
      <xdr:blipFill>
        <a:blip xmlns:r="http://schemas.openxmlformats.org/officeDocument/2006/relationships" r:embed="rId106"/>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84" name="Picture 1362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8000000}"/>
            </a:ext>
          </a:extLst>
        </xdr:cNvPr>
        <xdr:cNvPicPr>
          <a:picLocks noChangeAspect="1" noChangeArrowheads="1"/>
        </xdr:cNvPicPr>
      </xdr:nvPicPr>
      <xdr:blipFill>
        <a:blip xmlns:r="http://schemas.openxmlformats.org/officeDocument/2006/relationships" r:embed="rId10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85" name="Picture 1362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9000000}"/>
            </a:ext>
          </a:extLst>
        </xdr:cNvPr>
        <xdr:cNvPicPr>
          <a:picLocks noChangeAspect="1" noChangeArrowheads="1"/>
        </xdr:cNvPicPr>
      </xdr:nvPicPr>
      <xdr:blipFill>
        <a:blip xmlns:r="http://schemas.openxmlformats.org/officeDocument/2006/relationships" r:embed="rId108"/>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86" name="Picture 1362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A000000}"/>
            </a:ext>
          </a:extLst>
        </xdr:cNvPr>
        <xdr:cNvPicPr>
          <a:picLocks noChangeAspect="1" noChangeArrowheads="1"/>
        </xdr:cNvPicPr>
      </xdr:nvPicPr>
      <xdr:blipFill>
        <a:blip xmlns:r="http://schemas.openxmlformats.org/officeDocument/2006/relationships" r:embed="rId109"/>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87" name="Picture 1362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B000000}"/>
            </a:ext>
          </a:extLst>
        </xdr:cNvPr>
        <xdr:cNvPicPr>
          <a:picLocks noChangeAspect="1" noChangeArrowheads="1"/>
        </xdr:cNvPicPr>
      </xdr:nvPicPr>
      <xdr:blipFill>
        <a:blip xmlns:r="http://schemas.openxmlformats.org/officeDocument/2006/relationships" r:embed="rId11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88" name="Picture 1362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C000000}"/>
            </a:ext>
          </a:extLst>
        </xdr:cNvPr>
        <xdr:cNvPicPr>
          <a:picLocks noChangeAspect="1" noChangeArrowheads="1"/>
        </xdr:cNvPicPr>
      </xdr:nvPicPr>
      <xdr:blipFill>
        <a:blip xmlns:r="http://schemas.openxmlformats.org/officeDocument/2006/relationships" r:embed="rId11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89" name="Picture 136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D000000}"/>
            </a:ext>
          </a:extLst>
        </xdr:cNvPr>
        <xdr:cNvPicPr>
          <a:picLocks noChangeAspect="1" noChangeArrowheads="1"/>
        </xdr:cNvPicPr>
      </xdr:nvPicPr>
      <xdr:blipFill>
        <a:blip xmlns:r="http://schemas.openxmlformats.org/officeDocument/2006/relationships" r:embed="rId11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90" name="Picture 136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E000000}"/>
            </a:ext>
          </a:extLst>
        </xdr:cNvPr>
        <xdr:cNvPicPr>
          <a:picLocks noChangeAspect="1" noChangeArrowheads="1"/>
        </xdr:cNvPicPr>
      </xdr:nvPicPr>
      <xdr:blipFill>
        <a:blip xmlns:r="http://schemas.openxmlformats.org/officeDocument/2006/relationships" r:embed="rId11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91" name="Picture 136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F000000}"/>
            </a:ext>
          </a:extLst>
        </xdr:cNvPr>
        <xdr:cNvPicPr>
          <a:picLocks noChangeAspect="1" noChangeArrowheads="1"/>
        </xdr:cNvPicPr>
      </xdr:nvPicPr>
      <xdr:blipFill>
        <a:blip xmlns:r="http://schemas.openxmlformats.org/officeDocument/2006/relationships" r:embed="rId11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92" name="Picture 1362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0000000}"/>
            </a:ext>
          </a:extLst>
        </xdr:cNvPr>
        <xdr:cNvPicPr>
          <a:picLocks noChangeAspect="1" noChangeArrowheads="1"/>
        </xdr:cNvPicPr>
      </xdr:nvPicPr>
      <xdr:blipFill>
        <a:blip xmlns:r="http://schemas.openxmlformats.org/officeDocument/2006/relationships" r:embed="rId11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93" name="Picture 1362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1000000}"/>
            </a:ext>
          </a:extLst>
        </xdr:cNvPr>
        <xdr:cNvPicPr>
          <a:picLocks noChangeAspect="1" noChangeArrowheads="1"/>
        </xdr:cNvPicPr>
      </xdr:nvPicPr>
      <xdr:blipFill>
        <a:blip xmlns:r="http://schemas.openxmlformats.org/officeDocument/2006/relationships" r:embed="rId116"/>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94" name="Picture 1363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2000000}"/>
            </a:ext>
          </a:extLst>
        </xdr:cNvPr>
        <xdr:cNvPicPr>
          <a:picLocks noChangeAspect="1" noChangeArrowheads="1"/>
        </xdr:cNvPicPr>
      </xdr:nvPicPr>
      <xdr:blipFill>
        <a:blip xmlns:r="http://schemas.openxmlformats.org/officeDocument/2006/relationships" r:embed="rId11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95" name="Picture 1363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3000000}"/>
            </a:ext>
          </a:extLst>
        </xdr:cNvPr>
        <xdr:cNvPicPr>
          <a:picLocks noChangeAspect="1" noChangeArrowheads="1"/>
        </xdr:cNvPicPr>
      </xdr:nvPicPr>
      <xdr:blipFill>
        <a:blip xmlns:r="http://schemas.openxmlformats.org/officeDocument/2006/relationships" r:embed="rId118"/>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96" name="Picture 1363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4000000}"/>
            </a:ext>
          </a:extLst>
        </xdr:cNvPr>
        <xdr:cNvPicPr>
          <a:picLocks noChangeAspect="1" noChangeArrowheads="1"/>
        </xdr:cNvPicPr>
      </xdr:nvPicPr>
      <xdr:blipFill>
        <a:blip xmlns:r="http://schemas.openxmlformats.org/officeDocument/2006/relationships" r:embed="rId119"/>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97" name="Picture 1363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5000000}"/>
            </a:ext>
          </a:extLst>
        </xdr:cNvPr>
        <xdr:cNvPicPr>
          <a:picLocks noChangeAspect="1" noChangeArrowheads="1"/>
        </xdr:cNvPicPr>
      </xdr:nvPicPr>
      <xdr:blipFill>
        <a:blip xmlns:r="http://schemas.openxmlformats.org/officeDocument/2006/relationships" r:embed="rId12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98" name="Picture 1363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6000000}"/>
            </a:ext>
          </a:extLst>
        </xdr:cNvPr>
        <xdr:cNvPicPr>
          <a:picLocks noChangeAspect="1" noChangeArrowheads="1"/>
        </xdr:cNvPicPr>
      </xdr:nvPicPr>
      <xdr:blipFill>
        <a:blip xmlns:r="http://schemas.openxmlformats.org/officeDocument/2006/relationships" r:embed="rId12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99" name="Picture 1363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7000000}"/>
            </a:ext>
          </a:extLst>
        </xdr:cNvPr>
        <xdr:cNvPicPr>
          <a:picLocks noChangeAspect="1" noChangeArrowheads="1"/>
        </xdr:cNvPicPr>
      </xdr:nvPicPr>
      <xdr:blipFill>
        <a:blip xmlns:r="http://schemas.openxmlformats.org/officeDocument/2006/relationships" r:embed="rId12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00" name="Picture 1363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8000000}"/>
            </a:ext>
          </a:extLst>
        </xdr:cNvPr>
        <xdr:cNvPicPr>
          <a:picLocks noChangeAspect="1" noChangeArrowheads="1"/>
        </xdr:cNvPicPr>
      </xdr:nvPicPr>
      <xdr:blipFill>
        <a:blip xmlns:r="http://schemas.openxmlformats.org/officeDocument/2006/relationships" r:embed="rId12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01" name="Picture 1363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9000000}"/>
            </a:ext>
          </a:extLst>
        </xdr:cNvPr>
        <xdr:cNvPicPr>
          <a:picLocks noChangeAspect="1" noChangeArrowheads="1"/>
        </xdr:cNvPicPr>
      </xdr:nvPicPr>
      <xdr:blipFill>
        <a:blip xmlns:r="http://schemas.openxmlformats.org/officeDocument/2006/relationships" r:embed="rId12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02" name="Picture 1363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A000000}"/>
            </a:ext>
          </a:extLst>
        </xdr:cNvPr>
        <xdr:cNvPicPr>
          <a:picLocks noChangeAspect="1" noChangeArrowheads="1"/>
        </xdr:cNvPicPr>
      </xdr:nvPicPr>
      <xdr:blipFill>
        <a:blip xmlns:r="http://schemas.openxmlformats.org/officeDocument/2006/relationships" r:embed="rId12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03" name="Picture 1363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B000000}"/>
            </a:ext>
          </a:extLst>
        </xdr:cNvPr>
        <xdr:cNvPicPr>
          <a:picLocks noChangeAspect="1" noChangeArrowheads="1"/>
        </xdr:cNvPicPr>
      </xdr:nvPicPr>
      <xdr:blipFill>
        <a:blip xmlns:r="http://schemas.openxmlformats.org/officeDocument/2006/relationships" r:embed="rId12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04" name="Picture 1364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C000000}"/>
            </a:ext>
          </a:extLst>
        </xdr:cNvPr>
        <xdr:cNvPicPr>
          <a:picLocks noChangeAspect="1" noChangeArrowheads="1"/>
        </xdr:cNvPicPr>
      </xdr:nvPicPr>
      <xdr:blipFill>
        <a:blip xmlns:r="http://schemas.openxmlformats.org/officeDocument/2006/relationships" r:embed="rId12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05" name="Picture 1364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D000000}"/>
            </a:ext>
          </a:extLst>
        </xdr:cNvPr>
        <xdr:cNvPicPr>
          <a:picLocks noChangeAspect="1" noChangeArrowheads="1"/>
        </xdr:cNvPicPr>
      </xdr:nvPicPr>
      <xdr:blipFill>
        <a:blip xmlns:r="http://schemas.openxmlformats.org/officeDocument/2006/relationships" r:embed="rId12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06" name="Picture 1364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E000000}"/>
            </a:ext>
          </a:extLst>
        </xdr:cNvPr>
        <xdr:cNvPicPr>
          <a:picLocks noChangeAspect="1" noChangeArrowheads="1"/>
        </xdr:cNvPicPr>
      </xdr:nvPicPr>
      <xdr:blipFill>
        <a:blip xmlns:r="http://schemas.openxmlformats.org/officeDocument/2006/relationships" r:embed="rId12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07" name="Picture 1364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F000000}"/>
            </a:ext>
          </a:extLst>
        </xdr:cNvPr>
        <xdr:cNvPicPr>
          <a:picLocks noChangeAspect="1" noChangeArrowheads="1"/>
        </xdr:cNvPicPr>
      </xdr:nvPicPr>
      <xdr:blipFill>
        <a:blip xmlns:r="http://schemas.openxmlformats.org/officeDocument/2006/relationships" r:embed="rId130"/>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08" name="Picture 136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0000000}"/>
            </a:ext>
          </a:extLst>
        </xdr:cNvPr>
        <xdr:cNvPicPr>
          <a:picLocks noChangeAspect="1" noChangeArrowheads="1"/>
        </xdr:cNvPicPr>
      </xdr:nvPicPr>
      <xdr:blipFill>
        <a:blip xmlns:r="http://schemas.openxmlformats.org/officeDocument/2006/relationships" r:embed="rId131"/>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09" name="Picture 136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1000000}"/>
            </a:ext>
          </a:extLst>
        </xdr:cNvPr>
        <xdr:cNvPicPr>
          <a:picLocks noChangeAspect="1" noChangeArrowheads="1"/>
        </xdr:cNvPicPr>
      </xdr:nvPicPr>
      <xdr:blipFill>
        <a:blip xmlns:r="http://schemas.openxmlformats.org/officeDocument/2006/relationships" r:embed="rId13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10" name="Picture 136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2000000}"/>
            </a:ext>
          </a:extLst>
        </xdr:cNvPr>
        <xdr:cNvPicPr>
          <a:picLocks noChangeAspect="1" noChangeArrowheads="1"/>
        </xdr:cNvPicPr>
      </xdr:nvPicPr>
      <xdr:blipFill>
        <a:blip xmlns:r="http://schemas.openxmlformats.org/officeDocument/2006/relationships" r:embed="rId133"/>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11" name="Picture 136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3000000}"/>
            </a:ext>
          </a:extLst>
        </xdr:cNvPr>
        <xdr:cNvPicPr>
          <a:picLocks noChangeAspect="1" noChangeArrowheads="1"/>
        </xdr:cNvPicPr>
      </xdr:nvPicPr>
      <xdr:blipFill>
        <a:blip xmlns:r="http://schemas.openxmlformats.org/officeDocument/2006/relationships" r:embed="rId134"/>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12" name="Picture 136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4000000}"/>
            </a:ext>
          </a:extLst>
        </xdr:cNvPr>
        <xdr:cNvPicPr>
          <a:picLocks noChangeAspect="1" noChangeArrowheads="1"/>
        </xdr:cNvPicPr>
      </xdr:nvPicPr>
      <xdr:blipFill>
        <a:blip xmlns:r="http://schemas.openxmlformats.org/officeDocument/2006/relationships" r:embed="rId13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13" name="Picture 136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5000000}"/>
            </a:ext>
          </a:extLst>
        </xdr:cNvPr>
        <xdr:cNvPicPr>
          <a:picLocks noChangeAspect="1" noChangeArrowheads="1"/>
        </xdr:cNvPicPr>
      </xdr:nvPicPr>
      <xdr:blipFill>
        <a:blip xmlns:r="http://schemas.openxmlformats.org/officeDocument/2006/relationships" r:embed="rId13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14" name="Picture 136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6000000}"/>
            </a:ext>
          </a:extLst>
        </xdr:cNvPr>
        <xdr:cNvPicPr>
          <a:picLocks noChangeAspect="1" noChangeArrowheads="1"/>
        </xdr:cNvPicPr>
      </xdr:nvPicPr>
      <xdr:blipFill>
        <a:blip xmlns:r="http://schemas.openxmlformats.org/officeDocument/2006/relationships" r:embed="rId13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15" name="Picture 1365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7000000}"/>
            </a:ext>
          </a:extLst>
        </xdr:cNvPr>
        <xdr:cNvPicPr>
          <a:picLocks noChangeAspect="1" noChangeArrowheads="1"/>
        </xdr:cNvPicPr>
      </xdr:nvPicPr>
      <xdr:blipFill>
        <a:blip xmlns:r="http://schemas.openxmlformats.org/officeDocument/2006/relationships" r:embed="rId13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16" name="Picture 1365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8000000}"/>
            </a:ext>
          </a:extLst>
        </xdr:cNvPr>
        <xdr:cNvPicPr>
          <a:picLocks noChangeAspect="1" noChangeArrowheads="1"/>
        </xdr:cNvPicPr>
      </xdr:nvPicPr>
      <xdr:blipFill>
        <a:blip xmlns:r="http://schemas.openxmlformats.org/officeDocument/2006/relationships" r:embed="rId13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17" name="Picture 1365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9000000}"/>
            </a:ext>
          </a:extLst>
        </xdr:cNvPr>
        <xdr:cNvPicPr>
          <a:picLocks noChangeAspect="1" noChangeArrowheads="1"/>
        </xdr:cNvPicPr>
      </xdr:nvPicPr>
      <xdr:blipFill>
        <a:blip xmlns:r="http://schemas.openxmlformats.org/officeDocument/2006/relationships" r:embed="rId140"/>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18" name="Picture 1365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A000000}"/>
            </a:ext>
          </a:extLst>
        </xdr:cNvPr>
        <xdr:cNvPicPr>
          <a:picLocks noChangeAspect="1" noChangeArrowheads="1"/>
        </xdr:cNvPicPr>
      </xdr:nvPicPr>
      <xdr:blipFill>
        <a:blip xmlns:r="http://schemas.openxmlformats.org/officeDocument/2006/relationships" r:embed="rId141"/>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19" name="Picture 1365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B000000}"/>
            </a:ext>
          </a:extLst>
        </xdr:cNvPr>
        <xdr:cNvPicPr>
          <a:picLocks noChangeAspect="1" noChangeArrowheads="1"/>
        </xdr:cNvPicPr>
      </xdr:nvPicPr>
      <xdr:blipFill>
        <a:blip xmlns:r="http://schemas.openxmlformats.org/officeDocument/2006/relationships" r:embed="rId14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20" name="Picture 136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C000000}"/>
            </a:ext>
          </a:extLst>
        </xdr:cNvPr>
        <xdr:cNvPicPr>
          <a:picLocks noChangeAspect="1" noChangeArrowheads="1"/>
        </xdr:cNvPicPr>
      </xdr:nvPicPr>
      <xdr:blipFill>
        <a:blip xmlns:r="http://schemas.openxmlformats.org/officeDocument/2006/relationships" r:embed="rId143"/>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21" name="Picture 1365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D000000}"/>
            </a:ext>
          </a:extLst>
        </xdr:cNvPr>
        <xdr:cNvPicPr>
          <a:picLocks noChangeAspect="1" noChangeArrowheads="1"/>
        </xdr:cNvPicPr>
      </xdr:nvPicPr>
      <xdr:blipFill>
        <a:blip xmlns:r="http://schemas.openxmlformats.org/officeDocument/2006/relationships" r:embed="rId144"/>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22" name="Picture 1365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E000000}"/>
            </a:ext>
          </a:extLst>
        </xdr:cNvPr>
        <xdr:cNvPicPr>
          <a:picLocks noChangeAspect="1" noChangeArrowheads="1"/>
        </xdr:cNvPicPr>
      </xdr:nvPicPr>
      <xdr:blipFill>
        <a:blip xmlns:r="http://schemas.openxmlformats.org/officeDocument/2006/relationships" r:embed="rId14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23" name="Picture 1365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F000000}"/>
            </a:ext>
          </a:extLst>
        </xdr:cNvPr>
        <xdr:cNvPicPr>
          <a:picLocks noChangeAspect="1" noChangeArrowheads="1"/>
        </xdr:cNvPicPr>
      </xdr:nvPicPr>
      <xdr:blipFill>
        <a:blip xmlns:r="http://schemas.openxmlformats.org/officeDocument/2006/relationships" r:embed="rId14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24" name="Picture 1366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0000000}"/>
            </a:ext>
          </a:extLst>
        </xdr:cNvPr>
        <xdr:cNvPicPr>
          <a:picLocks noChangeAspect="1" noChangeArrowheads="1"/>
        </xdr:cNvPicPr>
      </xdr:nvPicPr>
      <xdr:blipFill>
        <a:blip xmlns:r="http://schemas.openxmlformats.org/officeDocument/2006/relationships" r:embed="rId14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25" name="Picture 1366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1000000}"/>
            </a:ext>
          </a:extLst>
        </xdr:cNvPr>
        <xdr:cNvPicPr>
          <a:picLocks noChangeAspect="1" noChangeArrowheads="1"/>
        </xdr:cNvPicPr>
      </xdr:nvPicPr>
      <xdr:blipFill>
        <a:blip xmlns:r="http://schemas.openxmlformats.org/officeDocument/2006/relationships" r:embed="rId14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26" name="Picture 1366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2000000}"/>
            </a:ext>
          </a:extLst>
        </xdr:cNvPr>
        <xdr:cNvPicPr>
          <a:picLocks noChangeAspect="1" noChangeArrowheads="1"/>
        </xdr:cNvPicPr>
      </xdr:nvPicPr>
      <xdr:blipFill>
        <a:blip xmlns:r="http://schemas.openxmlformats.org/officeDocument/2006/relationships" r:embed="rId14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27" name="Picture 121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3000000}"/>
            </a:ext>
          </a:extLst>
        </xdr:cNvPr>
        <xdr:cNvPicPr>
          <a:picLocks noChangeAspect="1" noChangeArrowheads="1"/>
        </xdr:cNvPicPr>
      </xdr:nvPicPr>
      <xdr:blipFill>
        <a:blip xmlns:r="http://schemas.openxmlformats.org/officeDocument/2006/relationships" r:embed="rId150"/>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28" name="Picture 121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4000000}"/>
            </a:ext>
          </a:extLst>
        </xdr:cNvPr>
        <xdr:cNvPicPr>
          <a:picLocks noChangeAspect="1" noChangeArrowheads="1"/>
        </xdr:cNvPicPr>
      </xdr:nvPicPr>
      <xdr:blipFill>
        <a:blip xmlns:r="http://schemas.openxmlformats.org/officeDocument/2006/relationships" r:embed="rId151"/>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29" name="Picture 1366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5000000}"/>
            </a:ext>
          </a:extLst>
        </xdr:cNvPr>
        <xdr:cNvPicPr>
          <a:picLocks noChangeAspect="1" noChangeArrowheads="1"/>
        </xdr:cNvPicPr>
      </xdr:nvPicPr>
      <xdr:blipFill>
        <a:blip xmlns:r="http://schemas.openxmlformats.org/officeDocument/2006/relationships" r:embed="rId15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30" name="Picture 1366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6000000}"/>
            </a:ext>
          </a:extLst>
        </xdr:cNvPr>
        <xdr:cNvPicPr>
          <a:picLocks noChangeAspect="1" noChangeArrowheads="1"/>
        </xdr:cNvPicPr>
      </xdr:nvPicPr>
      <xdr:blipFill>
        <a:blip xmlns:r="http://schemas.openxmlformats.org/officeDocument/2006/relationships" r:embed="rId153"/>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31" name="Picture 1366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7000000}"/>
            </a:ext>
          </a:extLst>
        </xdr:cNvPr>
        <xdr:cNvPicPr>
          <a:picLocks noChangeAspect="1" noChangeArrowheads="1"/>
        </xdr:cNvPicPr>
      </xdr:nvPicPr>
      <xdr:blipFill>
        <a:blip xmlns:r="http://schemas.openxmlformats.org/officeDocument/2006/relationships" r:embed="rId154"/>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32" name="Picture 1366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8000000}"/>
            </a:ext>
          </a:extLst>
        </xdr:cNvPr>
        <xdr:cNvPicPr>
          <a:picLocks noChangeAspect="1" noChangeArrowheads="1"/>
        </xdr:cNvPicPr>
      </xdr:nvPicPr>
      <xdr:blipFill>
        <a:blip xmlns:r="http://schemas.openxmlformats.org/officeDocument/2006/relationships" r:embed="rId15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33" name="Picture 1366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9000000}"/>
            </a:ext>
          </a:extLst>
        </xdr:cNvPr>
        <xdr:cNvPicPr>
          <a:picLocks noChangeAspect="1" noChangeArrowheads="1"/>
        </xdr:cNvPicPr>
      </xdr:nvPicPr>
      <xdr:blipFill>
        <a:blip xmlns:r="http://schemas.openxmlformats.org/officeDocument/2006/relationships" r:embed="rId156"/>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34" name="Picture 1367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A000000}"/>
            </a:ext>
          </a:extLst>
        </xdr:cNvPr>
        <xdr:cNvPicPr>
          <a:picLocks noChangeAspect="1" noChangeArrowheads="1"/>
        </xdr:cNvPicPr>
      </xdr:nvPicPr>
      <xdr:blipFill>
        <a:blip xmlns:r="http://schemas.openxmlformats.org/officeDocument/2006/relationships" r:embed="rId157"/>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35" name="Picture 1367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B000000}"/>
            </a:ext>
          </a:extLst>
        </xdr:cNvPr>
        <xdr:cNvPicPr>
          <a:picLocks noChangeAspect="1" noChangeArrowheads="1"/>
        </xdr:cNvPicPr>
      </xdr:nvPicPr>
      <xdr:blipFill>
        <a:blip xmlns:r="http://schemas.openxmlformats.org/officeDocument/2006/relationships" r:embed="rId15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36" name="Picture 1367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C000000}"/>
            </a:ext>
          </a:extLst>
        </xdr:cNvPr>
        <xdr:cNvPicPr>
          <a:picLocks noChangeAspect="1" noChangeArrowheads="1"/>
        </xdr:cNvPicPr>
      </xdr:nvPicPr>
      <xdr:blipFill>
        <a:blip xmlns:r="http://schemas.openxmlformats.org/officeDocument/2006/relationships" r:embed="rId15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37" name="Picture 136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D000000}"/>
            </a:ext>
          </a:extLst>
        </xdr:cNvPr>
        <xdr:cNvPicPr>
          <a:picLocks noChangeAspect="1" noChangeArrowheads="1"/>
        </xdr:cNvPicPr>
      </xdr:nvPicPr>
      <xdr:blipFill>
        <a:blip xmlns:r="http://schemas.openxmlformats.org/officeDocument/2006/relationships" r:embed="rId16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38" name="Picture 136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E000000}"/>
            </a:ext>
          </a:extLst>
        </xdr:cNvPr>
        <xdr:cNvPicPr>
          <a:picLocks noChangeAspect="1" noChangeArrowheads="1"/>
        </xdr:cNvPicPr>
      </xdr:nvPicPr>
      <xdr:blipFill>
        <a:blip xmlns:r="http://schemas.openxmlformats.org/officeDocument/2006/relationships" r:embed="rId16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39" name="Picture 136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F000000}"/>
            </a:ext>
          </a:extLst>
        </xdr:cNvPr>
        <xdr:cNvPicPr>
          <a:picLocks noChangeAspect="1" noChangeArrowheads="1"/>
        </xdr:cNvPicPr>
      </xdr:nvPicPr>
      <xdr:blipFill>
        <a:blip xmlns:r="http://schemas.openxmlformats.org/officeDocument/2006/relationships" r:embed="rId16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40" name="Picture 136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0000000}"/>
            </a:ext>
          </a:extLst>
        </xdr:cNvPr>
        <xdr:cNvPicPr>
          <a:picLocks noChangeAspect="1" noChangeArrowheads="1"/>
        </xdr:cNvPicPr>
      </xdr:nvPicPr>
      <xdr:blipFill>
        <a:blip xmlns:r="http://schemas.openxmlformats.org/officeDocument/2006/relationships" r:embed="rId163"/>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41" name="Picture 136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1000000}"/>
            </a:ext>
          </a:extLst>
        </xdr:cNvPr>
        <xdr:cNvPicPr>
          <a:picLocks noChangeAspect="1" noChangeArrowheads="1"/>
        </xdr:cNvPicPr>
      </xdr:nvPicPr>
      <xdr:blipFill>
        <a:blip xmlns:r="http://schemas.openxmlformats.org/officeDocument/2006/relationships" r:embed="rId164"/>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42" name="Picture 136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2000000}"/>
            </a:ext>
          </a:extLst>
        </xdr:cNvPr>
        <xdr:cNvPicPr>
          <a:picLocks noChangeAspect="1" noChangeArrowheads="1"/>
        </xdr:cNvPicPr>
      </xdr:nvPicPr>
      <xdr:blipFill>
        <a:blip xmlns:r="http://schemas.openxmlformats.org/officeDocument/2006/relationships" r:embed="rId16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43" name="Picture 1367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3000000}"/>
            </a:ext>
          </a:extLst>
        </xdr:cNvPr>
        <xdr:cNvPicPr>
          <a:picLocks noChangeAspect="1" noChangeArrowheads="1"/>
        </xdr:cNvPicPr>
      </xdr:nvPicPr>
      <xdr:blipFill>
        <a:blip xmlns:r="http://schemas.openxmlformats.org/officeDocument/2006/relationships" r:embed="rId166"/>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44" name="Picture 136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4000000}"/>
            </a:ext>
          </a:extLst>
        </xdr:cNvPr>
        <xdr:cNvPicPr>
          <a:picLocks noChangeAspect="1" noChangeArrowheads="1"/>
        </xdr:cNvPicPr>
      </xdr:nvPicPr>
      <xdr:blipFill>
        <a:blip xmlns:r="http://schemas.openxmlformats.org/officeDocument/2006/relationships" r:embed="rId167"/>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45" name="Picture 136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5000000}"/>
            </a:ext>
          </a:extLst>
        </xdr:cNvPr>
        <xdr:cNvPicPr>
          <a:picLocks noChangeAspect="1" noChangeArrowheads="1"/>
        </xdr:cNvPicPr>
      </xdr:nvPicPr>
      <xdr:blipFill>
        <a:blip xmlns:r="http://schemas.openxmlformats.org/officeDocument/2006/relationships" r:embed="rId16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46" name="Picture 136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6000000}"/>
            </a:ext>
          </a:extLst>
        </xdr:cNvPr>
        <xdr:cNvPicPr>
          <a:picLocks noChangeAspect="1" noChangeArrowheads="1"/>
        </xdr:cNvPicPr>
      </xdr:nvPicPr>
      <xdr:blipFill>
        <a:blip xmlns:r="http://schemas.openxmlformats.org/officeDocument/2006/relationships" r:embed="rId16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47" name="Picture 1368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7000000}"/>
            </a:ext>
          </a:extLst>
        </xdr:cNvPr>
        <xdr:cNvPicPr>
          <a:picLocks noChangeAspect="1" noChangeArrowheads="1"/>
        </xdr:cNvPicPr>
      </xdr:nvPicPr>
      <xdr:blipFill>
        <a:blip xmlns:r="http://schemas.openxmlformats.org/officeDocument/2006/relationships" r:embed="rId17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48" name="Picture 1368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8000000}"/>
            </a:ext>
          </a:extLst>
        </xdr:cNvPr>
        <xdr:cNvPicPr>
          <a:picLocks noChangeAspect="1" noChangeArrowheads="1"/>
        </xdr:cNvPicPr>
      </xdr:nvPicPr>
      <xdr:blipFill>
        <a:blip xmlns:r="http://schemas.openxmlformats.org/officeDocument/2006/relationships" r:embed="rId17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49" name="Picture 1368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9000000}"/>
            </a:ext>
          </a:extLst>
        </xdr:cNvPr>
        <xdr:cNvPicPr>
          <a:picLocks noChangeAspect="1" noChangeArrowheads="1"/>
        </xdr:cNvPicPr>
      </xdr:nvPicPr>
      <xdr:blipFill>
        <a:blip xmlns:r="http://schemas.openxmlformats.org/officeDocument/2006/relationships" r:embed="rId17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50" name="Picture 1368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A000000}"/>
            </a:ext>
          </a:extLst>
        </xdr:cNvPr>
        <xdr:cNvPicPr>
          <a:picLocks noChangeAspect="1" noChangeArrowheads="1"/>
        </xdr:cNvPicPr>
      </xdr:nvPicPr>
      <xdr:blipFill>
        <a:blip xmlns:r="http://schemas.openxmlformats.org/officeDocument/2006/relationships" r:embed="rId173"/>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51" name="Picture 1368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B000000}"/>
            </a:ext>
          </a:extLst>
        </xdr:cNvPr>
        <xdr:cNvPicPr>
          <a:picLocks noChangeAspect="1" noChangeArrowheads="1"/>
        </xdr:cNvPicPr>
      </xdr:nvPicPr>
      <xdr:blipFill>
        <a:blip xmlns:r="http://schemas.openxmlformats.org/officeDocument/2006/relationships" r:embed="rId174"/>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52" name="Picture 1368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C000000}"/>
            </a:ext>
          </a:extLst>
        </xdr:cNvPr>
        <xdr:cNvPicPr>
          <a:picLocks noChangeAspect="1" noChangeArrowheads="1"/>
        </xdr:cNvPicPr>
      </xdr:nvPicPr>
      <xdr:blipFill>
        <a:blip xmlns:r="http://schemas.openxmlformats.org/officeDocument/2006/relationships" r:embed="rId17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53" name="Picture 1368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D000000}"/>
            </a:ext>
          </a:extLst>
        </xdr:cNvPr>
        <xdr:cNvPicPr>
          <a:picLocks noChangeAspect="1" noChangeArrowheads="1"/>
        </xdr:cNvPicPr>
      </xdr:nvPicPr>
      <xdr:blipFill>
        <a:blip xmlns:r="http://schemas.openxmlformats.org/officeDocument/2006/relationships" r:embed="rId176"/>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54" name="Picture 1369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E000000}"/>
            </a:ext>
          </a:extLst>
        </xdr:cNvPr>
        <xdr:cNvPicPr>
          <a:picLocks noChangeAspect="1" noChangeArrowheads="1"/>
        </xdr:cNvPicPr>
      </xdr:nvPicPr>
      <xdr:blipFill>
        <a:blip xmlns:r="http://schemas.openxmlformats.org/officeDocument/2006/relationships" r:embed="rId177"/>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55" name="Picture 121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F000000}"/>
            </a:ext>
          </a:extLst>
        </xdr:cNvPr>
        <xdr:cNvPicPr>
          <a:picLocks noChangeAspect="1" noChangeArrowheads="1"/>
        </xdr:cNvPicPr>
      </xdr:nvPicPr>
      <xdr:blipFill>
        <a:blip xmlns:r="http://schemas.openxmlformats.org/officeDocument/2006/relationships" r:embed="rId17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56" name="Picture 121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0010000}"/>
            </a:ext>
          </a:extLst>
        </xdr:cNvPr>
        <xdr:cNvPicPr>
          <a:picLocks noChangeAspect="1" noChangeArrowheads="1"/>
        </xdr:cNvPicPr>
      </xdr:nvPicPr>
      <xdr:blipFill>
        <a:blip xmlns:r="http://schemas.openxmlformats.org/officeDocument/2006/relationships" r:embed="rId17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57" name="Picture 121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1010000}"/>
            </a:ext>
          </a:extLst>
        </xdr:cNvPr>
        <xdr:cNvPicPr>
          <a:picLocks noChangeAspect="1" noChangeArrowheads="1"/>
        </xdr:cNvPicPr>
      </xdr:nvPicPr>
      <xdr:blipFill>
        <a:blip xmlns:r="http://schemas.openxmlformats.org/officeDocument/2006/relationships" r:embed="rId18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58" name="Picture 1369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2010000}"/>
            </a:ext>
          </a:extLst>
        </xdr:cNvPr>
        <xdr:cNvPicPr>
          <a:picLocks noChangeAspect="1" noChangeArrowheads="1"/>
        </xdr:cNvPicPr>
      </xdr:nvPicPr>
      <xdr:blipFill>
        <a:blip xmlns:r="http://schemas.openxmlformats.org/officeDocument/2006/relationships" r:embed="rId18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59" name="Picture 121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3010000}"/>
            </a:ext>
          </a:extLst>
        </xdr:cNvPr>
        <xdr:cNvPicPr>
          <a:picLocks noChangeAspect="1" noChangeArrowheads="1"/>
        </xdr:cNvPicPr>
      </xdr:nvPicPr>
      <xdr:blipFill>
        <a:blip xmlns:r="http://schemas.openxmlformats.org/officeDocument/2006/relationships" r:embed="rId18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60" name="Picture 121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4010000}"/>
            </a:ext>
          </a:extLst>
        </xdr:cNvPr>
        <xdr:cNvPicPr>
          <a:picLocks noChangeAspect="1" noChangeArrowheads="1"/>
        </xdr:cNvPicPr>
      </xdr:nvPicPr>
      <xdr:blipFill>
        <a:blip xmlns:r="http://schemas.openxmlformats.org/officeDocument/2006/relationships" r:embed="rId183"/>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61" name="Picture 121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5010000}"/>
            </a:ext>
          </a:extLst>
        </xdr:cNvPr>
        <xdr:cNvPicPr>
          <a:picLocks noChangeAspect="1" noChangeArrowheads="1"/>
        </xdr:cNvPicPr>
      </xdr:nvPicPr>
      <xdr:blipFill>
        <a:blip xmlns:r="http://schemas.openxmlformats.org/officeDocument/2006/relationships" r:embed="rId184"/>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62" name="Picture 1369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6010000}"/>
            </a:ext>
          </a:extLst>
        </xdr:cNvPr>
        <xdr:cNvPicPr>
          <a:picLocks noChangeAspect="1" noChangeArrowheads="1"/>
        </xdr:cNvPicPr>
      </xdr:nvPicPr>
      <xdr:blipFill>
        <a:blip xmlns:r="http://schemas.openxmlformats.org/officeDocument/2006/relationships" r:embed="rId18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63" name="Picture 136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7010000}"/>
            </a:ext>
          </a:extLst>
        </xdr:cNvPr>
        <xdr:cNvPicPr>
          <a:picLocks noChangeAspect="1" noChangeArrowheads="1"/>
        </xdr:cNvPicPr>
      </xdr:nvPicPr>
      <xdr:blipFill>
        <a:blip xmlns:r="http://schemas.openxmlformats.org/officeDocument/2006/relationships" r:embed="rId186"/>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64" name="Picture 137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8010000}"/>
            </a:ext>
          </a:extLst>
        </xdr:cNvPr>
        <xdr:cNvPicPr>
          <a:picLocks noChangeAspect="1" noChangeArrowheads="1"/>
        </xdr:cNvPicPr>
      </xdr:nvPicPr>
      <xdr:blipFill>
        <a:blip xmlns:r="http://schemas.openxmlformats.org/officeDocument/2006/relationships" r:embed="rId18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65" name="Picture 1370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9010000}"/>
            </a:ext>
          </a:extLst>
        </xdr:cNvPr>
        <xdr:cNvPicPr>
          <a:picLocks noChangeAspect="1" noChangeArrowheads="1"/>
        </xdr:cNvPicPr>
      </xdr:nvPicPr>
      <xdr:blipFill>
        <a:blip xmlns:r="http://schemas.openxmlformats.org/officeDocument/2006/relationships" r:embed="rId188"/>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66" name="Picture 1370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A010000}"/>
            </a:ext>
          </a:extLst>
        </xdr:cNvPr>
        <xdr:cNvPicPr>
          <a:picLocks noChangeAspect="1" noChangeArrowheads="1"/>
        </xdr:cNvPicPr>
      </xdr:nvPicPr>
      <xdr:blipFill>
        <a:blip xmlns:r="http://schemas.openxmlformats.org/officeDocument/2006/relationships" r:embed="rId189"/>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67" name="Picture 131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B010000}"/>
            </a:ext>
          </a:extLst>
        </xdr:cNvPr>
        <xdr:cNvPicPr>
          <a:picLocks noChangeAspect="1" noChangeArrowheads="1"/>
        </xdr:cNvPicPr>
      </xdr:nvPicPr>
      <xdr:blipFill>
        <a:blip xmlns:r="http://schemas.openxmlformats.org/officeDocument/2006/relationships" r:embed="rId190"/>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68" name="Picture 131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C010000}"/>
            </a:ext>
          </a:extLst>
        </xdr:cNvPr>
        <xdr:cNvPicPr>
          <a:picLocks noChangeAspect="1" noChangeArrowheads="1"/>
        </xdr:cNvPicPr>
      </xdr:nvPicPr>
      <xdr:blipFill>
        <a:blip xmlns:r="http://schemas.openxmlformats.org/officeDocument/2006/relationships" r:embed="rId191"/>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69" name="Picture 131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D010000}"/>
            </a:ext>
          </a:extLst>
        </xdr:cNvPr>
        <xdr:cNvPicPr>
          <a:picLocks noChangeAspect="1" noChangeArrowheads="1"/>
        </xdr:cNvPicPr>
      </xdr:nvPicPr>
      <xdr:blipFill>
        <a:blip xmlns:r="http://schemas.openxmlformats.org/officeDocument/2006/relationships" r:embed="rId192"/>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70" name="Picture 131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E010000}"/>
            </a:ext>
          </a:extLst>
        </xdr:cNvPr>
        <xdr:cNvPicPr>
          <a:picLocks noChangeAspect="1" noChangeArrowheads="1"/>
        </xdr:cNvPicPr>
      </xdr:nvPicPr>
      <xdr:blipFill>
        <a:blip xmlns:r="http://schemas.openxmlformats.org/officeDocument/2006/relationships" r:embed="rId19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71" name="Picture 131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F010000}"/>
            </a:ext>
          </a:extLst>
        </xdr:cNvPr>
        <xdr:cNvPicPr>
          <a:picLocks noChangeAspect="1" noChangeArrowheads="1"/>
        </xdr:cNvPicPr>
      </xdr:nvPicPr>
      <xdr:blipFill>
        <a:blip xmlns:r="http://schemas.openxmlformats.org/officeDocument/2006/relationships" r:embed="rId19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72" name="Picture 131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0010000}"/>
            </a:ext>
          </a:extLst>
        </xdr:cNvPr>
        <xdr:cNvPicPr>
          <a:picLocks noChangeAspect="1" noChangeArrowheads="1"/>
        </xdr:cNvPicPr>
      </xdr:nvPicPr>
      <xdr:blipFill>
        <a:blip xmlns:r="http://schemas.openxmlformats.org/officeDocument/2006/relationships" r:embed="rId19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73" name="Picture 137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1010000}"/>
            </a:ext>
          </a:extLst>
        </xdr:cNvPr>
        <xdr:cNvPicPr>
          <a:picLocks noChangeAspect="1" noChangeArrowheads="1"/>
        </xdr:cNvPicPr>
      </xdr:nvPicPr>
      <xdr:blipFill>
        <a:blip xmlns:r="http://schemas.openxmlformats.org/officeDocument/2006/relationships" r:embed="rId19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74" name="Picture 131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2010000}"/>
            </a:ext>
          </a:extLst>
        </xdr:cNvPr>
        <xdr:cNvPicPr>
          <a:picLocks noChangeAspect="1" noChangeArrowheads="1"/>
        </xdr:cNvPicPr>
      </xdr:nvPicPr>
      <xdr:blipFill>
        <a:blip xmlns:r="http://schemas.openxmlformats.org/officeDocument/2006/relationships" r:embed="rId19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75" name="Picture 131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3010000}"/>
            </a:ext>
          </a:extLst>
        </xdr:cNvPr>
        <xdr:cNvPicPr>
          <a:picLocks noChangeAspect="1" noChangeArrowheads="1"/>
        </xdr:cNvPicPr>
      </xdr:nvPicPr>
      <xdr:blipFill>
        <a:blip xmlns:r="http://schemas.openxmlformats.org/officeDocument/2006/relationships" r:embed="rId198"/>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76" name="Picture 131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4010000}"/>
            </a:ext>
          </a:extLst>
        </xdr:cNvPr>
        <xdr:cNvPicPr>
          <a:picLocks noChangeAspect="1" noChangeArrowheads="1"/>
        </xdr:cNvPicPr>
      </xdr:nvPicPr>
      <xdr:blipFill>
        <a:blip xmlns:r="http://schemas.openxmlformats.org/officeDocument/2006/relationships" r:embed="rId199"/>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77" name="Picture 137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5010000}"/>
            </a:ext>
          </a:extLst>
        </xdr:cNvPr>
        <xdr:cNvPicPr>
          <a:picLocks noChangeAspect="1" noChangeArrowheads="1"/>
        </xdr:cNvPicPr>
      </xdr:nvPicPr>
      <xdr:blipFill>
        <a:blip xmlns:r="http://schemas.openxmlformats.org/officeDocument/2006/relationships" r:embed="rId200"/>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78" name="Picture 137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6010000}"/>
            </a:ext>
          </a:extLst>
        </xdr:cNvPr>
        <xdr:cNvPicPr>
          <a:picLocks noChangeAspect="1" noChangeArrowheads="1"/>
        </xdr:cNvPicPr>
      </xdr:nvPicPr>
      <xdr:blipFill>
        <a:blip xmlns:r="http://schemas.openxmlformats.org/officeDocument/2006/relationships" r:embed="rId201"/>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79" name="Picture 137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7010000}"/>
            </a:ext>
          </a:extLst>
        </xdr:cNvPr>
        <xdr:cNvPicPr>
          <a:picLocks noChangeAspect="1" noChangeArrowheads="1"/>
        </xdr:cNvPicPr>
      </xdr:nvPicPr>
      <xdr:blipFill>
        <a:blip xmlns:r="http://schemas.openxmlformats.org/officeDocument/2006/relationships" r:embed="rId202"/>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0" name="Picture 137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8010000}"/>
            </a:ext>
          </a:extLst>
        </xdr:cNvPr>
        <xdr:cNvPicPr>
          <a:picLocks noChangeAspect="1" noChangeArrowheads="1"/>
        </xdr:cNvPicPr>
      </xdr:nvPicPr>
      <xdr:blipFill>
        <a:blip xmlns:r="http://schemas.openxmlformats.org/officeDocument/2006/relationships" r:embed="rId20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1" name="Picture 137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9010000}"/>
            </a:ext>
          </a:extLst>
        </xdr:cNvPr>
        <xdr:cNvPicPr>
          <a:picLocks noChangeAspect="1" noChangeArrowheads="1"/>
        </xdr:cNvPicPr>
      </xdr:nvPicPr>
      <xdr:blipFill>
        <a:blip xmlns:r="http://schemas.openxmlformats.org/officeDocument/2006/relationships" r:embed="rId20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2"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A010000}"/>
            </a:ext>
          </a:extLst>
        </xdr:cNvPr>
        <xdr:cNvPicPr>
          <a:picLocks noChangeAspect="1" noChangeArrowheads="1"/>
        </xdr:cNvPicPr>
      </xdr:nvPicPr>
      <xdr:blipFill>
        <a:blip xmlns:r="http://schemas.openxmlformats.org/officeDocument/2006/relationships" r:embed="rId20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3"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B010000}"/>
            </a:ext>
          </a:extLst>
        </xdr:cNvPr>
        <xdr:cNvPicPr>
          <a:picLocks noChangeAspect="1" noChangeArrowheads="1"/>
        </xdr:cNvPicPr>
      </xdr:nvPicPr>
      <xdr:blipFill>
        <a:blip xmlns:r="http://schemas.openxmlformats.org/officeDocument/2006/relationships" r:embed="rId20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4"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C010000}"/>
            </a:ext>
          </a:extLst>
        </xdr:cNvPr>
        <xdr:cNvPicPr>
          <a:picLocks noChangeAspect="1" noChangeArrowheads="1"/>
        </xdr:cNvPicPr>
      </xdr:nvPicPr>
      <xdr:blipFill>
        <a:blip xmlns:r="http://schemas.openxmlformats.org/officeDocument/2006/relationships" r:embed="rId20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5" name="Picture 141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D010000}"/>
            </a:ext>
          </a:extLst>
        </xdr:cNvPr>
        <xdr:cNvPicPr>
          <a:picLocks noChangeAspect="1" noChangeArrowheads="1"/>
        </xdr:cNvPicPr>
      </xdr:nvPicPr>
      <xdr:blipFill>
        <a:blip xmlns:r="http://schemas.openxmlformats.org/officeDocument/2006/relationships" r:embed="rId20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6" name="Picture 141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E010000}"/>
            </a:ext>
          </a:extLst>
        </xdr:cNvPr>
        <xdr:cNvPicPr>
          <a:picLocks noChangeAspect="1" noChangeArrowheads="1"/>
        </xdr:cNvPicPr>
      </xdr:nvPicPr>
      <xdr:blipFill>
        <a:blip xmlns:r="http://schemas.openxmlformats.org/officeDocument/2006/relationships" r:embed="rId20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7" name="Picture 1418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F010000}"/>
            </a:ext>
          </a:extLst>
        </xdr:cNvPr>
        <xdr:cNvPicPr>
          <a:picLocks noChangeAspect="1" noChangeArrowheads="1"/>
        </xdr:cNvPicPr>
      </xdr:nvPicPr>
      <xdr:blipFill>
        <a:blip xmlns:r="http://schemas.openxmlformats.org/officeDocument/2006/relationships" r:embed="rId21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8" name="Picture 1418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0010000}"/>
            </a:ext>
          </a:extLst>
        </xdr:cNvPr>
        <xdr:cNvPicPr>
          <a:picLocks noChangeAspect="1" noChangeArrowheads="1"/>
        </xdr:cNvPicPr>
      </xdr:nvPicPr>
      <xdr:blipFill>
        <a:blip xmlns:r="http://schemas.openxmlformats.org/officeDocument/2006/relationships" r:embed="rId21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9" name="Picture 1418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1010000}"/>
            </a:ext>
          </a:extLst>
        </xdr:cNvPr>
        <xdr:cNvPicPr>
          <a:picLocks noChangeAspect="1" noChangeArrowheads="1"/>
        </xdr:cNvPicPr>
      </xdr:nvPicPr>
      <xdr:blipFill>
        <a:blip xmlns:r="http://schemas.openxmlformats.org/officeDocument/2006/relationships" r:embed="rId21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0" name="Picture 1418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2010000}"/>
            </a:ext>
          </a:extLst>
        </xdr:cNvPr>
        <xdr:cNvPicPr>
          <a:picLocks noChangeAspect="1" noChangeArrowheads="1"/>
        </xdr:cNvPicPr>
      </xdr:nvPicPr>
      <xdr:blipFill>
        <a:blip xmlns:r="http://schemas.openxmlformats.org/officeDocument/2006/relationships" r:embed="rId21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1"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3010000}"/>
            </a:ext>
          </a:extLst>
        </xdr:cNvPr>
        <xdr:cNvPicPr>
          <a:picLocks noChangeAspect="1" noChangeArrowheads="1"/>
        </xdr:cNvPicPr>
      </xdr:nvPicPr>
      <xdr:blipFill>
        <a:blip xmlns:r="http://schemas.openxmlformats.org/officeDocument/2006/relationships" r:embed="rId21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2" name="Picture 1418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4010000}"/>
            </a:ext>
          </a:extLst>
        </xdr:cNvPr>
        <xdr:cNvPicPr>
          <a:picLocks noChangeAspect="1" noChangeArrowheads="1"/>
        </xdr:cNvPicPr>
      </xdr:nvPicPr>
      <xdr:blipFill>
        <a:blip xmlns:r="http://schemas.openxmlformats.org/officeDocument/2006/relationships" r:embed="rId21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3" name="Picture 1418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5010000}"/>
            </a:ext>
          </a:extLst>
        </xdr:cNvPr>
        <xdr:cNvPicPr>
          <a:picLocks noChangeAspect="1" noChangeArrowheads="1"/>
        </xdr:cNvPicPr>
      </xdr:nvPicPr>
      <xdr:blipFill>
        <a:blip xmlns:r="http://schemas.openxmlformats.org/officeDocument/2006/relationships" r:embed="rId21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4" name="Picture 1419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6010000}"/>
            </a:ext>
          </a:extLst>
        </xdr:cNvPr>
        <xdr:cNvPicPr>
          <a:picLocks noChangeAspect="1" noChangeArrowheads="1"/>
        </xdr:cNvPicPr>
      </xdr:nvPicPr>
      <xdr:blipFill>
        <a:blip xmlns:r="http://schemas.openxmlformats.org/officeDocument/2006/relationships" r:embed="rId21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5"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7010000}"/>
            </a:ext>
          </a:extLst>
        </xdr:cNvPr>
        <xdr:cNvPicPr>
          <a:picLocks noChangeAspect="1" noChangeArrowheads="1"/>
        </xdr:cNvPicPr>
      </xdr:nvPicPr>
      <xdr:blipFill>
        <a:blip xmlns:r="http://schemas.openxmlformats.org/officeDocument/2006/relationships" r:embed="rId21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96"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8010000}"/>
            </a:ext>
          </a:extLst>
        </xdr:cNvPr>
        <xdr:cNvPicPr>
          <a:picLocks noChangeAspect="1" noChangeArrowheads="1"/>
        </xdr:cNvPicPr>
      </xdr:nvPicPr>
      <xdr:blipFill>
        <a:blip xmlns:r="http://schemas.openxmlformats.org/officeDocument/2006/relationships" r:embed="rId21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97" name="Picture 120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9010000}"/>
            </a:ext>
          </a:extLst>
        </xdr:cNvPr>
        <xdr:cNvPicPr>
          <a:picLocks noChangeAspect="1" noChangeArrowheads="1"/>
        </xdr:cNvPicPr>
      </xdr:nvPicPr>
      <xdr:blipFill>
        <a:blip xmlns:r="http://schemas.openxmlformats.org/officeDocument/2006/relationships" r:embed="rId22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8" name="Picture 120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A010000}"/>
            </a:ext>
          </a:extLst>
        </xdr:cNvPr>
        <xdr:cNvPicPr>
          <a:picLocks noChangeAspect="1" noChangeArrowheads="1"/>
        </xdr:cNvPicPr>
      </xdr:nvPicPr>
      <xdr:blipFill>
        <a:blip xmlns:r="http://schemas.openxmlformats.org/officeDocument/2006/relationships" r:embed="rId22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9" name="Picture 12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B010000}"/>
            </a:ext>
          </a:extLst>
        </xdr:cNvPr>
        <xdr:cNvPicPr>
          <a:picLocks noChangeAspect="1" noChangeArrowheads="1"/>
        </xdr:cNvPicPr>
      </xdr:nvPicPr>
      <xdr:blipFill>
        <a:blip xmlns:r="http://schemas.openxmlformats.org/officeDocument/2006/relationships" r:embed="rId22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00" name="Picture 12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C010000}"/>
            </a:ext>
          </a:extLst>
        </xdr:cNvPr>
        <xdr:cNvPicPr>
          <a:picLocks noChangeAspect="1" noChangeArrowheads="1"/>
        </xdr:cNvPicPr>
      </xdr:nvPicPr>
      <xdr:blipFill>
        <a:blip xmlns:r="http://schemas.openxmlformats.org/officeDocument/2006/relationships" r:embed="rId22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01" name="Picture 1419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D010000}"/>
            </a:ext>
          </a:extLst>
        </xdr:cNvPr>
        <xdr:cNvPicPr>
          <a:picLocks noChangeAspect="1" noChangeArrowheads="1"/>
        </xdr:cNvPicPr>
      </xdr:nvPicPr>
      <xdr:blipFill>
        <a:blip xmlns:r="http://schemas.openxmlformats.org/officeDocument/2006/relationships" r:embed="rId22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02" name="Picture 1419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E010000}"/>
            </a:ext>
          </a:extLst>
        </xdr:cNvPr>
        <xdr:cNvPicPr>
          <a:picLocks noChangeAspect="1" noChangeArrowheads="1"/>
        </xdr:cNvPicPr>
      </xdr:nvPicPr>
      <xdr:blipFill>
        <a:blip xmlns:r="http://schemas.openxmlformats.org/officeDocument/2006/relationships" r:embed="rId22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03" name="Picture 141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F010000}"/>
            </a:ext>
          </a:extLst>
        </xdr:cNvPr>
        <xdr:cNvPicPr>
          <a:picLocks noChangeAspect="1" noChangeArrowheads="1"/>
        </xdr:cNvPicPr>
      </xdr:nvPicPr>
      <xdr:blipFill>
        <a:blip xmlns:r="http://schemas.openxmlformats.org/officeDocument/2006/relationships" r:embed="rId22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04" name="Picture 142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0010000}"/>
            </a:ext>
          </a:extLst>
        </xdr:cNvPr>
        <xdr:cNvPicPr>
          <a:picLocks noChangeAspect="1" noChangeArrowheads="1"/>
        </xdr:cNvPicPr>
      </xdr:nvPicPr>
      <xdr:blipFill>
        <a:blip xmlns:r="http://schemas.openxmlformats.org/officeDocument/2006/relationships" r:embed="rId22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05" name="Picture 121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1010000}"/>
            </a:ext>
          </a:extLst>
        </xdr:cNvPr>
        <xdr:cNvPicPr>
          <a:picLocks noChangeAspect="1" noChangeArrowheads="1"/>
        </xdr:cNvPicPr>
      </xdr:nvPicPr>
      <xdr:blipFill>
        <a:blip xmlns:r="http://schemas.openxmlformats.org/officeDocument/2006/relationships" r:embed="rId22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06" name="Picture 121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2010000}"/>
            </a:ext>
          </a:extLst>
        </xdr:cNvPr>
        <xdr:cNvPicPr>
          <a:picLocks noChangeAspect="1" noChangeArrowheads="1"/>
        </xdr:cNvPicPr>
      </xdr:nvPicPr>
      <xdr:blipFill>
        <a:blip xmlns:r="http://schemas.openxmlformats.org/officeDocument/2006/relationships" r:embed="rId22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07" name="Picture 121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3010000}"/>
            </a:ext>
          </a:extLst>
        </xdr:cNvPr>
        <xdr:cNvPicPr>
          <a:picLocks noChangeAspect="1" noChangeArrowheads="1"/>
        </xdr:cNvPicPr>
      </xdr:nvPicPr>
      <xdr:blipFill>
        <a:blip xmlns:r="http://schemas.openxmlformats.org/officeDocument/2006/relationships" r:embed="rId23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08" name="Picture 121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4010000}"/>
            </a:ext>
          </a:extLst>
        </xdr:cNvPr>
        <xdr:cNvPicPr>
          <a:picLocks noChangeAspect="1" noChangeArrowheads="1"/>
        </xdr:cNvPicPr>
      </xdr:nvPicPr>
      <xdr:blipFill>
        <a:blip xmlns:r="http://schemas.openxmlformats.org/officeDocument/2006/relationships" r:embed="rId23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09" name="Picture 121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5010000}"/>
            </a:ext>
          </a:extLst>
        </xdr:cNvPr>
        <xdr:cNvPicPr>
          <a:picLocks noChangeAspect="1" noChangeArrowheads="1"/>
        </xdr:cNvPicPr>
      </xdr:nvPicPr>
      <xdr:blipFill>
        <a:blip xmlns:r="http://schemas.openxmlformats.org/officeDocument/2006/relationships" r:embed="rId23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10" name="Picture 121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6010000}"/>
            </a:ext>
          </a:extLst>
        </xdr:cNvPr>
        <xdr:cNvPicPr>
          <a:picLocks noChangeAspect="1" noChangeArrowheads="1"/>
        </xdr:cNvPicPr>
      </xdr:nvPicPr>
      <xdr:blipFill>
        <a:blip xmlns:r="http://schemas.openxmlformats.org/officeDocument/2006/relationships" r:embed="rId23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11" name="Picture 1420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7010000}"/>
            </a:ext>
          </a:extLst>
        </xdr:cNvPr>
        <xdr:cNvPicPr>
          <a:picLocks noChangeAspect="1" noChangeArrowheads="1"/>
        </xdr:cNvPicPr>
      </xdr:nvPicPr>
      <xdr:blipFill>
        <a:blip xmlns:r="http://schemas.openxmlformats.org/officeDocument/2006/relationships" r:embed="rId23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12" name="Picture 121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8010000}"/>
            </a:ext>
          </a:extLst>
        </xdr:cNvPr>
        <xdr:cNvPicPr>
          <a:picLocks noChangeAspect="1" noChangeArrowheads="1"/>
        </xdr:cNvPicPr>
      </xdr:nvPicPr>
      <xdr:blipFill>
        <a:blip xmlns:r="http://schemas.openxmlformats.org/officeDocument/2006/relationships" r:embed="rId23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13" name="Picture 121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9010000}"/>
            </a:ext>
          </a:extLst>
        </xdr:cNvPr>
        <xdr:cNvPicPr>
          <a:picLocks noChangeAspect="1" noChangeArrowheads="1"/>
        </xdr:cNvPicPr>
      </xdr:nvPicPr>
      <xdr:blipFill>
        <a:blip xmlns:r="http://schemas.openxmlformats.org/officeDocument/2006/relationships" r:embed="rId23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14" name="Picture 121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A010000}"/>
            </a:ext>
          </a:extLst>
        </xdr:cNvPr>
        <xdr:cNvPicPr>
          <a:picLocks noChangeAspect="1" noChangeArrowheads="1"/>
        </xdr:cNvPicPr>
      </xdr:nvPicPr>
      <xdr:blipFill>
        <a:blip xmlns:r="http://schemas.openxmlformats.org/officeDocument/2006/relationships" r:embed="rId23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15" name="Picture 142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B010000}"/>
            </a:ext>
          </a:extLst>
        </xdr:cNvPr>
        <xdr:cNvPicPr>
          <a:picLocks noChangeAspect="1" noChangeArrowheads="1"/>
        </xdr:cNvPicPr>
      </xdr:nvPicPr>
      <xdr:blipFill>
        <a:blip xmlns:r="http://schemas.openxmlformats.org/officeDocument/2006/relationships" r:embed="rId23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16" name="Picture 142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C010000}"/>
            </a:ext>
          </a:extLst>
        </xdr:cNvPr>
        <xdr:cNvPicPr>
          <a:picLocks noChangeAspect="1" noChangeArrowheads="1"/>
        </xdr:cNvPicPr>
      </xdr:nvPicPr>
      <xdr:blipFill>
        <a:blip xmlns:r="http://schemas.openxmlformats.org/officeDocument/2006/relationships" r:embed="rId23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17" name="Picture 142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D010000}"/>
            </a:ext>
          </a:extLst>
        </xdr:cNvPr>
        <xdr:cNvPicPr>
          <a:picLocks noChangeAspect="1" noChangeArrowheads="1"/>
        </xdr:cNvPicPr>
      </xdr:nvPicPr>
      <xdr:blipFill>
        <a:blip xmlns:r="http://schemas.openxmlformats.org/officeDocument/2006/relationships" r:embed="rId24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18" name="Picture 142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E010000}"/>
            </a:ext>
          </a:extLst>
        </xdr:cNvPr>
        <xdr:cNvPicPr>
          <a:picLocks noChangeAspect="1" noChangeArrowheads="1"/>
        </xdr:cNvPicPr>
      </xdr:nvPicPr>
      <xdr:blipFill>
        <a:blip xmlns:r="http://schemas.openxmlformats.org/officeDocument/2006/relationships" r:embed="rId24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19" name="Picture 142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F010000}"/>
            </a:ext>
          </a:extLst>
        </xdr:cNvPr>
        <xdr:cNvPicPr>
          <a:picLocks noChangeAspect="1" noChangeArrowheads="1"/>
        </xdr:cNvPicPr>
      </xdr:nvPicPr>
      <xdr:blipFill>
        <a:blip xmlns:r="http://schemas.openxmlformats.org/officeDocument/2006/relationships" r:embed="rId24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20" name="Picture 131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0010000}"/>
            </a:ext>
          </a:extLst>
        </xdr:cNvPr>
        <xdr:cNvPicPr>
          <a:picLocks noChangeAspect="1" noChangeArrowheads="1"/>
        </xdr:cNvPicPr>
      </xdr:nvPicPr>
      <xdr:blipFill>
        <a:blip xmlns:r="http://schemas.openxmlformats.org/officeDocument/2006/relationships" r:embed="rId24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21" name="Picture 131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1010000}"/>
            </a:ext>
          </a:extLst>
        </xdr:cNvPr>
        <xdr:cNvPicPr>
          <a:picLocks noChangeAspect="1" noChangeArrowheads="1"/>
        </xdr:cNvPicPr>
      </xdr:nvPicPr>
      <xdr:blipFill>
        <a:blip xmlns:r="http://schemas.openxmlformats.org/officeDocument/2006/relationships" r:embed="rId24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22" name="Picture 131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2010000}"/>
            </a:ext>
          </a:extLst>
        </xdr:cNvPr>
        <xdr:cNvPicPr>
          <a:picLocks noChangeAspect="1" noChangeArrowheads="1"/>
        </xdr:cNvPicPr>
      </xdr:nvPicPr>
      <xdr:blipFill>
        <a:blip xmlns:r="http://schemas.openxmlformats.org/officeDocument/2006/relationships" r:embed="rId245"/>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23" name="Picture 131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3010000}"/>
            </a:ext>
          </a:extLst>
        </xdr:cNvPr>
        <xdr:cNvPicPr>
          <a:picLocks noChangeAspect="1" noChangeArrowheads="1"/>
        </xdr:cNvPicPr>
      </xdr:nvPicPr>
      <xdr:blipFill>
        <a:blip xmlns:r="http://schemas.openxmlformats.org/officeDocument/2006/relationships" r:embed="rId24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24" name="Picture 131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4010000}"/>
            </a:ext>
          </a:extLst>
        </xdr:cNvPr>
        <xdr:cNvPicPr>
          <a:picLocks noChangeAspect="1" noChangeArrowheads="1"/>
        </xdr:cNvPicPr>
      </xdr:nvPicPr>
      <xdr:blipFill>
        <a:blip xmlns:r="http://schemas.openxmlformats.org/officeDocument/2006/relationships" r:embed="rId24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25" name="Picture 131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5010000}"/>
            </a:ext>
          </a:extLst>
        </xdr:cNvPr>
        <xdr:cNvPicPr>
          <a:picLocks noChangeAspect="1" noChangeArrowheads="1"/>
        </xdr:cNvPicPr>
      </xdr:nvPicPr>
      <xdr:blipFill>
        <a:blip xmlns:r="http://schemas.openxmlformats.org/officeDocument/2006/relationships" r:embed="rId24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26" name="Picture 1422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6010000}"/>
            </a:ext>
          </a:extLst>
        </xdr:cNvPr>
        <xdr:cNvPicPr>
          <a:picLocks noChangeAspect="1" noChangeArrowheads="1"/>
        </xdr:cNvPicPr>
      </xdr:nvPicPr>
      <xdr:blipFill>
        <a:blip xmlns:r="http://schemas.openxmlformats.org/officeDocument/2006/relationships" r:embed="rId24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27" name="Picture 131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7010000}"/>
            </a:ext>
          </a:extLst>
        </xdr:cNvPr>
        <xdr:cNvPicPr>
          <a:picLocks noChangeAspect="1" noChangeArrowheads="1"/>
        </xdr:cNvPicPr>
      </xdr:nvPicPr>
      <xdr:blipFill>
        <a:blip xmlns:r="http://schemas.openxmlformats.org/officeDocument/2006/relationships" r:embed="rId25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28" name="Picture 131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8010000}"/>
            </a:ext>
          </a:extLst>
        </xdr:cNvPr>
        <xdr:cNvPicPr>
          <a:picLocks noChangeAspect="1" noChangeArrowheads="1"/>
        </xdr:cNvPicPr>
      </xdr:nvPicPr>
      <xdr:blipFill>
        <a:blip xmlns:r="http://schemas.openxmlformats.org/officeDocument/2006/relationships" r:embed="rId25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29" name="Picture 131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9010000}"/>
            </a:ext>
          </a:extLst>
        </xdr:cNvPr>
        <xdr:cNvPicPr>
          <a:picLocks noChangeAspect="1" noChangeArrowheads="1"/>
        </xdr:cNvPicPr>
      </xdr:nvPicPr>
      <xdr:blipFill>
        <a:blip xmlns:r="http://schemas.openxmlformats.org/officeDocument/2006/relationships" r:embed="rId25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30" name="Picture 142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A010000}"/>
            </a:ext>
          </a:extLst>
        </xdr:cNvPr>
        <xdr:cNvPicPr>
          <a:picLocks noChangeAspect="1" noChangeArrowheads="1"/>
        </xdr:cNvPicPr>
      </xdr:nvPicPr>
      <xdr:blipFill>
        <a:blip xmlns:r="http://schemas.openxmlformats.org/officeDocument/2006/relationships" r:embed="rId25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31" name="Picture 142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B010000}"/>
            </a:ext>
          </a:extLst>
        </xdr:cNvPr>
        <xdr:cNvPicPr>
          <a:picLocks noChangeAspect="1" noChangeArrowheads="1"/>
        </xdr:cNvPicPr>
      </xdr:nvPicPr>
      <xdr:blipFill>
        <a:blip xmlns:r="http://schemas.openxmlformats.org/officeDocument/2006/relationships" r:embed="rId25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32" name="Picture 1422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C010000}"/>
            </a:ext>
          </a:extLst>
        </xdr:cNvPr>
        <xdr:cNvPicPr>
          <a:picLocks noChangeAspect="1" noChangeArrowheads="1"/>
        </xdr:cNvPicPr>
      </xdr:nvPicPr>
      <xdr:blipFill>
        <a:blip xmlns:r="http://schemas.openxmlformats.org/officeDocument/2006/relationships" r:embed="rId255"/>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33" name="Picture 1422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D010000}"/>
            </a:ext>
          </a:extLst>
        </xdr:cNvPr>
        <xdr:cNvPicPr>
          <a:picLocks noChangeAspect="1" noChangeArrowheads="1"/>
        </xdr:cNvPicPr>
      </xdr:nvPicPr>
      <xdr:blipFill>
        <a:blip xmlns:r="http://schemas.openxmlformats.org/officeDocument/2006/relationships" r:embed="rId25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34" name="Picture 1423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E010000}"/>
            </a:ext>
          </a:extLst>
        </xdr:cNvPr>
        <xdr:cNvPicPr>
          <a:picLocks noChangeAspect="1" noChangeArrowheads="1"/>
        </xdr:cNvPicPr>
      </xdr:nvPicPr>
      <xdr:blipFill>
        <a:blip xmlns:r="http://schemas.openxmlformats.org/officeDocument/2006/relationships" r:embed="rId25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35" name="Picture 1423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F010000}"/>
            </a:ext>
          </a:extLst>
        </xdr:cNvPr>
        <xdr:cNvPicPr>
          <a:picLocks noChangeAspect="1" noChangeArrowheads="1"/>
        </xdr:cNvPicPr>
      </xdr:nvPicPr>
      <xdr:blipFill>
        <a:blip xmlns:r="http://schemas.openxmlformats.org/officeDocument/2006/relationships" r:embed="rId25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36" name="Picture 1318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0010000}"/>
            </a:ext>
          </a:extLst>
        </xdr:cNvPr>
        <xdr:cNvPicPr>
          <a:picLocks noChangeAspect="1" noChangeArrowheads="1"/>
        </xdr:cNvPicPr>
      </xdr:nvPicPr>
      <xdr:blipFill>
        <a:blip xmlns:r="http://schemas.openxmlformats.org/officeDocument/2006/relationships" r:embed="rId25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37" name="Picture 1319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1010000}"/>
            </a:ext>
          </a:extLst>
        </xdr:cNvPr>
        <xdr:cNvPicPr>
          <a:picLocks noChangeAspect="1" noChangeArrowheads="1"/>
        </xdr:cNvPicPr>
      </xdr:nvPicPr>
      <xdr:blipFill>
        <a:blip xmlns:r="http://schemas.openxmlformats.org/officeDocument/2006/relationships" r:embed="rId26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38" name="Picture 1319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2010000}"/>
            </a:ext>
          </a:extLst>
        </xdr:cNvPr>
        <xdr:cNvPicPr>
          <a:picLocks noChangeAspect="1" noChangeArrowheads="1"/>
        </xdr:cNvPicPr>
      </xdr:nvPicPr>
      <xdr:blipFill>
        <a:blip xmlns:r="http://schemas.openxmlformats.org/officeDocument/2006/relationships" r:embed="rId26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39" name="Picture 1319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3010000}"/>
            </a:ext>
          </a:extLst>
        </xdr:cNvPr>
        <xdr:cNvPicPr>
          <a:picLocks noChangeAspect="1" noChangeArrowheads="1"/>
        </xdr:cNvPicPr>
      </xdr:nvPicPr>
      <xdr:blipFill>
        <a:blip xmlns:r="http://schemas.openxmlformats.org/officeDocument/2006/relationships" r:embed="rId26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40" name="Picture 1423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4010000}"/>
            </a:ext>
          </a:extLst>
        </xdr:cNvPr>
        <xdr:cNvPicPr>
          <a:picLocks noChangeAspect="1" noChangeArrowheads="1"/>
        </xdr:cNvPicPr>
      </xdr:nvPicPr>
      <xdr:blipFill>
        <a:blip xmlns:r="http://schemas.openxmlformats.org/officeDocument/2006/relationships" r:embed="rId26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41" name="Picture 1423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5010000}"/>
            </a:ext>
          </a:extLst>
        </xdr:cNvPr>
        <xdr:cNvPicPr>
          <a:picLocks noChangeAspect="1" noChangeArrowheads="1"/>
        </xdr:cNvPicPr>
      </xdr:nvPicPr>
      <xdr:blipFill>
        <a:blip xmlns:r="http://schemas.openxmlformats.org/officeDocument/2006/relationships" r:embed="rId26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42" name="Picture 1423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6010000}"/>
            </a:ext>
          </a:extLst>
        </xdr:cNvPr>
        <xdr:cNvPicPr>
          <a:picLocks noChangeAspect="1" noChangeArrowheads="1"/>
        </xdr:cNvPicPr>
      </xdr:nvPicPr>
      <xdr:blipFill>
        <a:blip xmlns:r="http://schemas.openxmlformats.org/officeDocument/2006/relationships" r:embed="rId265"/>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43" name="Picture 1423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7010000}"/>
            </a:ext>
          </a:extLst>
        </xdr:cNvPr>
        <xdr:cNvPicPr>
          <a:picLocks noChangeAspect="1" noChangeArrowheads="1"/>
        </xdr:cNvPicPr>
      </xdr:nvPicPr>
      <xdr:blipFill>
        <a:blip xmlns:r="http://schemas.openxmlformats.org/officeDocument/2006/relationships" r:embed="rId266"/>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44" name="Picture 1424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8010000}"/>
            </a:ext>
          </a:extLst>
        </xdr:cNvPr>
        <xdr:cNvPicPr>
          <a:picLocks noChangeAspect="1" noChangeArrowheads="1"/>
        </xdr:cNvPicPr>
      </xdr:nvPicPr>
      <xdr:blipFill>
        <a:blip xmlns:r="http://schemas.openxmlformats.org/officeDocument/2006/relationships" r:embed="rId267"/>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45" name="Picture 1424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9010000}"/>
            </a:ext>
          </a:extLst>
        </xdr:cNvPr>
        <xdr:cNvPicPr>
          <a:picLocks noChangeAspect="1" noChangeArrowheads="1"/>
        </xdr:cNvPicPr>
      </xdr:nvPicPr>
      <xdr:blipFill>
        <a:blip xmlns:r="http://schemas.openxmlformats.org/officeDocument/2006/relationships" r:embed="rId268"/>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46" name="Picture 131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A010000}"/>
            </a:ext>
          </a:extLst>
        </xdr:cNvPr>
        <xdr:cNvPicPr>
          <a:picLocks noChangeAspect="1" noChangeArrowheads="1"/>
        </xdr:cNvPicPr>
      </xdr:nvPicPr>
      <xdr:blipFill>
        <a:blip xmlns:r="http://schemas.openxmlformats.org/officeDocument/2006/relationships" r:embed="rId269"/>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47" name="Picture 1424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B010000}"/>
            </a:ext>
          </a:extLst>
        </xdr:cNvPr>
        <xdr:cNvPicPr>
          <a:picLocks noChangeAspect="1" noChangeArrowheads="1"/>
        </xdr:cNvPicPr>
      </xdr:nvPicPr>
      <xdr:blipFill>
        <a:blip xmlns:r="http://schemas.openxmlformats.org/officeDocument/2006/relationships" r:embed="rId27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48" name="Picture 142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C010000}"/>
            </a:ext>
          </a:extLst>
        </xdr:cNvPr>
        <xdr:cNvPicPr>
          <a:picLocks noChangeAspect="1" noChangeArrowheads="1"/>
        </xdr:cNvPicPr>
      </xdr:nvPicPr>
      <xdr:blipFill>
        <a:blip xmlns:r="http://schemas.openxmlformats.org/officeDocument/2006/relationships" r:embed="rId271"/>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49" name="Picture 142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D010000}"/>
            </a:ext>
          </a:extLst>
        </xdr:cNvPr>
        <xdr:cNvPicPr>
          <a:picLocks noChangeAspect="1" noChangeArrowheads="1"/>
        </xdr:cNvPicPr>
      </xdr:nvPicPr>
      <xdr:blipFill>
        <a:blip xmlns:r="http://schemas.openxmlformats.org/officeDocument/2006/relationships" r:embed="rId272"/>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50" name="Picture 132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E010000}"/>
            </a:ext>
          </a:extLst>
        </xdr:cNvPr>
        <xdr:cNvPicPr>
          <a:picLocks noChangeAspect="1" noChangeArrowheads="1"/>
        </xdr:cNvPicPr>
      </xdr:nvPicPr>
      <xdr:blipFill>
        <a:blip xmlns:r="http://schemas.openxmlformats.org/officeDocument/2006/relationships" r:embed="rId27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51" name="Picture 132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F010000}"/>
            </a:ext>
          </a:extLst>
        </xdr:cNvPr>
        <xdr:cNvPicPr>
          <a:picLocks noChangeAspect="1" noChangeArrowheads="1"/>
        </xdr:cNvPicPr>
      </xdr:nvPicPr>
      <xdr:blipFill>
        <a:blip xmlns:r="http://schemas.openxmlformats.org/officeDocument/2006/relationships" r:embed="rId274"/>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52" name="Picture 142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0010000}"/>
            </a:ext>
          </a:extLst>
        </xdr:cNvPr>
        <xdr:cNvPicPr>
          <a:picLocks noChangeAspect="1" noChangeArrowheads="1"/>
        </xdr:cNvPicPr>
      </xdr:nvPicPr>
      <xdr:blipFill>
        <a:blip xmlns:r="http://schemas.openxmlformats.org/officeDocument/2006/relationships" r:embed="rId27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53" name="Picture 142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1010000}"/>
            </a:ext>
          </a:extLst>
        </xdr:cNvPr>
        <xdr:cNvPicPr>
          <a:picLocks noChangeAspect="1" noChangeArrowheads="1"/>
        </xdr:cNvPicPr>
      </xdr:nvPicPr>
      <xdr:blipFill>
        <a:blip xmlns:r="http://schemas.openxmlformats.org/officeDocument/2006/relationships" r:embed="rId27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54" name="Picture 142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2010000}"/>
            </a:ext>
          </a:extLst>
        </xdr:cNvPr>
        <xdr:cNvPicPr>
          <a:picLocks noChangeAspect="1" noChangeArrowheads="1"/>
        </xdr:cNvPicPr>
      </xdr:nvPicPr>
      <xdr:blipFill>
        <a:blip xmlns:r="http://schemas.openxmlformats.org/officeDocument/2006/relationships" r:embed="rId27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55" name="Picture 1359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3010000}"/>
            </a:ext>
          </a:extLst>
        </xdr:cNvPr>
        <xdr:cNvPicPr>
          <a:picLocks noChangeAspect="1" noChangeArrowheads="1"/>
        </xdr:cNvPicPr>
      </xdr:nvPicPr>
      <xdr:blipFill>
        <a:blip xmlns:r="http://schemas.openxmlformats.org/officeDocument/2006/relationships" r:embed="rId27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56" name="Picture 1359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4010000}"/>
            </a:ext>
          </a:extLst>
        </xdr:cNvPr>
        <xdr:cNvPicPr>
          <a:picLocks noChangeAspect="1" noChangeArrowheads="1"/>
        </xdr:cNvPicPr>
      </xdr:nvPicPr>
      <xdr:blipFill>
        <a:blip xmlns:r="http://schemas.openxmlformats.org/officeDocument/2006/relationships" r:embed="rId27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57" name="Picture 1359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5010000}"/>
            </a:ext>
          </a:extLst>
        </xdr:cNvPr>
        <xdr:cNvPicPr>
          <a:picLocks noChangeAspect="1" noChangeArrowheads="1"/>
        </xdr:cNvPicPr>
      </xdr:nvPicPr>
      <xdr:blipFill>
        <a:blip xmlns:r="http://schemas.openxmlformats.org/officeDocument/2006/relationships" r:embed="rId28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58" name="Picture 1359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6010000}"/>
            </a:ext>
          </a:extLst>
        </xdr:cNvPr>
        <xdr:cNvPicPr>
          <a:picLocks noChangeAspect="1" noChangeArrowheads="1"/>
        </xdr:cNvPicPr>
      </xdr:nvPicPr>
      <xdr:blipFill>
        <a:blip xmlns:r="http://schemas.openxmlformats.org/officeDocument/2006/relationships" r:embed="rId28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59" name="Picture 135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7010000}"/>
            </a:ext>
          </a:extLst>
        </xdr:cNvPr>
        <xdr:cNvPicPr>
          <a:picLocks noChangeAspect="1" noChangeArrowheads="1"/>
        </xdr:cNvPicPr>
      </xdr:nvPicPr>
      <xdr:blipFill>
        <a:blip xmlns:r="http://schemas.openxmlformats.org/officeDocument/2006/relationships" r:embed="rId28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60" name="Picture 136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8010000}"/>
            </a:ext>
          </a:extLst>
        </xdr:cNvPr>
        <xdr:cNvPicPr>
          <a:picLocks noChangeAspect="1" noChangeArrowheads="1"/>
        </xdr:cNvPicPr>
      </xdr:nvPicPr>
      <xdr:blipFill>
        <a:blip xmlns:r="http://schemas.openxmlformats.org/officeDocument/2006/relationships" r:embed="rId28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61" name="Picture 1425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9010000}"/>
            </a:ext>
          </a:extLst>
        </xdr:cNvPr>
        <xdr:cNvPicPr>
          <a:picLocks noChangeAspect="1" noChangeArrowheads="1"/>
        </xdr:cNvPicPr>
      </xdr:nvPicPr>
      <xdr:blipFill>
        <a:blip xmlns:r="http://schemas.openxmlformats.org/officeDocument/2006/relationships" r:embed="rId28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62" name="Picture 1360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A010000}"/>
            </a:ext>
          </a:extLst>
        </xdr:cNvPr>
        <xdr:cNvPicPr>
          <a:picLocks noChangeAspect="1" noChangeArrowheads="1"/>
        </xdr:cNvPicPr>
      </xdr:nvPicPr>
      <xdr:blipFill>
        <a:blip xmlns:r="http://schemas.openxmlformats.org/officeDocument/2006/relationships" r:embed="rId28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63" name="Picture 136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B010000}"/>
            </a:ext>
          </a:extLst>
        </xdr:cNvPr>
        <xdr:cNvPicPr>
          <a:picLocks noChangeAspect="1" noChangeArrowheads="1"/>
        </xdr:cNvPicPr>
      </xdr:nvPicPr>
      <xdr:blipFill>
        <a:blip xmlns:r="http://schemas.openxmlformats.org/officeDocument/2006/relationships" r:embed="rId28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64" name="Picture 136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C010000}"/>
            </a:ext>
          </a:extLst>
        </xdr:cNvPr>
        <xdr:cNvPicPr>
          <a:picLocks noChangeAspect="1" noChangeArrowheads="1"/>
        </xdr:cNvPicPr>
      </xdr:nvPicPr>
      <xdr:blipFill>
        <a:blip xmlns:r="http://schemas.openxmlformats.org/officeDocument/2006/relationships" r:embed="rId28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65" name="Picture 1426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D010000}"/>
            </a:ext>
          </a:extLst>
        </xdr:cNvPr>
        <xdr:cNvPicPr>
          <a:picLocks noChangeAspect="1" noChangeArrowheads="1"/>
        </xdr:cNvPicPr>
      </xdr:nvPicPr>
      <xdr:blipFill>
        <a:blip xmlns:r="http://schemas.openxmlformats.org/officeDocument/2006/relationships" r:embed="rId28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66" name="Picture 1426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E010000}"/>
            </a:ext>
          </a:extLst>
        </xdr:cNvPr>
        <xdr:cNvPicPr>
          <a:picLocks noChangeAspect="1" noChangeArrowheads="1"/>
        </xdr:cNvPicPr>
      </xdr:nvPicPr>
      <xdr:blipFill>
        <a:blip xmlns:r="http://schemas.openxmlformats.org/officeDocument/2006/relationships" r:embed="rId289"/>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67" name="Picture 1426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F010000}"/>
            </a:ext>
          </a:extLst>
        </xdr:cNvPr>
        <xdr:cNvPicPr>
          <a:picLocks noChangeAspect="1" noChangeArrowheads="1"/>
        </xdr:cNvPicPr>
      </xdr:nvPicPr>
      <xdr:blipFill>
        <a:blip xmlns:r="http://schemas.openxmlformats.org/officeDocument/2006/relationships" r:embed="rId290"/>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68" name="Picture 1426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0010000}"/>
            </a:ext>
          </a:extLst>
        </xdr:cNvPr>
        <xdr:cNvPicPr>
          <a:picLocks noChangeAspect="1" noChangeArrowheads="1"/>
        </xdr:cNvPicPr>
      </xdr:nvPicPr>
      <xdr:blipFill>
        <a:blip xmlns:r="http://schemas.openxmlformats.org/officeDocument/2006/relationships" r:embed="rId29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69" name="Picture 1426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1010000}"/>
            </a:ext>
          </a:extLst>
        </xdr:cNvPr>
        <xdr:cNvPicPr>
          <a:picLocks noChangeAspect="1" noChangeArrowheads="1"/>
        </xdr:cNvPicPr>
      </xdr:nvPicPr>
      <xdr:blipFill>
        <a:blip xmlns:r="http://schemas.openxmlformats.org/officeDocument/2006/relationships" r:embed="rId29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70" name="Picture 1426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2010000}"/>
            </a:ext>
          </a:extLst>
        </xdr:cNvPr>
        <xdr:cNvPicPr>
          <a:picLocks noChangeAspect="1" noChangeArrowheads="1"/>
        </xdr:cNvPicPr>
      </xdr:nvPicPr>
      <xdr:blipFill>
        <a:blip xmlns:r="http://schemas.openxmlformats.org/officeDocument/2006/relationships" r:embed="rId29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71" name="Picture 136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3010000}"/>
            </a:ext>
          </a:extLst>
        </xdr:cNvPr>
        <xdr:cNvPicPr>
          <a:picLocks noChangeAspect="1" noChangeArrowheads="1"/>
        </xdr:cNvPicPr>
      </xdr:nvPicPr>
      <xdr:blipFill>
        <a:blip xmlns:r="http://schemas.openxmlformats.org/officeDocument/2006/relationships" r:embed="rId29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72" name="Picture 136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4010000}"/>
            </a:ext>
          </a:extLst>
        </xdr:cNvPr>
        <xdr:cNvPicPr>
          <a:picLocks noChangeAspect="1" noChangeArrowheads="1"/>
        </xdr:cNvPicPr>
      </xdr:nvPicPr>
      <xdr:blipFill>
        <a:blip xmlns:r="http://schemas.openxmlformats.org/officeDocument/2006/relationships" r:embed="rId29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73" name="Picture 136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5010000}"/>
            </a:ext>
          </a:extLst>
        </xdr:cNvPr>
        <xdr:cNvPicPr>
          <a:picLocks noChangeAspect="1" noChangeArrowheads="1"/>
        </xdr:cNvPicPr>
      </xdr:nvPicPr>
      <xdr:blipFill>
        <a:blip xmlns:r="http://schemas.openxmlformats.org/officeDocument/2006/relationships" r:embed="rId29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74" name="Picture 136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6010000}"/>
            </a:ext>
          </a:extLst>
        </xdr:cNvPr>
        <xdr:cNvPicPr>
          <a:picLocks noChangeAspect="1" noChangeArrowheads="1"/>
        </xdr:cNvPicPr>
      </xdr:nvPicPr>
      <xdr:blipFill>
        <a:blip xmlns:r="http://schemas.openxmlformats.org/officeDocument/2006/relationships" r:embed="rId29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75" name="Picture 1427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7010000}"/>
            </a:ext>
          </a:extLst>
        </xdr:cNvPr>
        <xdr:cNvPicPr>
          <a:picLocks noChangeAspect="1" noChangeArrowheads="1"/>
        </xdr:cNvPicPr>
      </xdr:nvPicPr>
      <xdr:blipFill>
        <a:blip xmlns:r="http://schemas.openxmlformats.org/officeDocument/2006/relationships" r:embed="rId29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76" name="Picture 136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8010000}"/>
            </a:ext>
          </a:extLst>
        </xdr:cNvPr>
        <xdr:cNvPicPr>
          <a:picLocks noChangeAspect="1" noChangeArrowheads="1"/>
        </xdr:cNvPicPr>
      </xdr:nvPicPr>
      <xdr:blipFill>
        <a:blip xmlns:r="http://schemas.openxmlformats.org/officeDocument/2006/relationships" r:embed="rId29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77" name="Picture 1361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9010000}"/>
            </a:ext>
          </a:extLst>
        </xdr:cNvPr>
        <xdr:cNvPicPr>
          <a:picLocks noChangeAspect="1" noChangeArrowheads="1"/>
        </xdr:cNvPicPr>
      </xdr:nvPicPr>
      <xdr:blipFill>
        <a:blip xmlns:r="http://schemas.openxmlformats.org/officeDocument/2006/relationships" r:embed="rId300"/>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78" name="Picture 1361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A010000}"/>
            </a:ext>
          </a:extLst>
        </xdr:cNvPr>
        <xdr:cNvPicPr>
          <a:picLocks noChangeAspect="1" noChangeArrowheads="1"/>
        </xdr:cNvPicPr>
      </xdr:nvPicPr>
      <xdr:blipFill>
        <a:blip xmlns:r="http://schemas.openxmlformats.org/officeDocument/2006/relationships" r:embed="rId301"/>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79" name="Picture 1362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B010000}"/>
            </a:ext>
          </a:extLst>
        </xdr:cNvPr>
        <xdr:cNvPicPr>
          <a:picLocks noChangeAspect="1" noChangeArrowheads="1"/>
        </xdr:cNvPicPr>
      </xdr:nvPicPr>
      <xdr:blipFill>
        <a:blip xmlns:r="http://schemas.openxmlformats.org/officeDocument/2006/relationships" r:embed="rId30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80" name="Picture 1362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C010000}"/>
            </a:ext>
          </a:extLst>
        </xdr:cNvPr>
        <xdr:cNvPicPr>
          <a:picLocks noChangeAspect="1" noChangeArrowheads="1"/>
        </xdr:cNvPicPr>
      </xdr:nvPicPr>
      <xdr:blipFill>
        <a:blip xmlns:r="http://schemas.openxmlformats.org/officeDocument/2006/relationships" r:embed="rId303"/>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81" name="Picture 1362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D010000}"/>
            </a:ext>
          </a:extLst>
        </xdr:cNvPr>
        <xdr:cNvPicPr>
          <a:picLocks noChangeAspect="1" noChangeArrowheads="1"/>
        </xdr:cNvPicPr>
      </xdr:nvPicPr>
      <xdr:blipFill>
        <a:blip xmlns:r="http://schemas.openxmlformats.org/officeDocument/2006/relationships" r:embed="rId304"/>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82" name="Picture 1362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E010000}"/>
            </a:ext>
          </a:extLst>
        </xdr:cNvPr>
        <xdr:cNvPicPr>
          <a:picLocks noChangeAspect="1" noChangeArrowheads="1"/>
        </xdr:cNvPicPr>
      </xdr:nvPicPr>
      <xdr:blipFill>
        <a:blip xmlns:r="http://schemas.openxmlformats.org/officeDocument/2006/relationships" r:embed="rId30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83" name="Picture 1362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F010000}"/>
            </a:ext>
          </a:extLst>
        </xdr:cNvPr>
        <xdr:cNvPicPr>
          <a:picLocks noChangeAspect="1" noChangeArrowheads="1"/>
        </xdr:cNvPicPr>
      </xdr:nvPicPr>
      <xdr:blipFill>
        <a:blip xmlns:r="http://schemas.openxmlformats.org/officeDocument/2006/relationships" r:embed="rId30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84" name="Picture 136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0010000}"/>
            </a:ext>
          </a:extLst>
        </xdr:cNvPr>
        <xdr:cNvPicPr>
          <a:picLocks noChangeAspect="1" noChangeArrowheads="1"/>
        </xdr:cNvPicPr>
      </xdr:nvPicPr>
      <xdr:blipFill>
        <a:blip xmlns:r="http://schemas.openxmlformats.org/officeDocument/2006/relationships" r:embed="rId30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85" name="Picture 136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1010000}"/>
            </a:ext>
          </a:extLst>
        </xdr:cNvPr>
        <xdr:cNvPicPr>
          <a:picLocks noChangeAspect="1" noChangeArrowheads="1"/>
        </xdr:cNvPicPr>
      </xdr:nvPicPr>
      <xdr:blipFill>
        <a:blip xmlns:r="http://schemas.openxmlformats.org/officeDocument/2006/relationships" r:embed="rId30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86" name="Picture 136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2010000}"/>
            </a:ext>
          </a:extLst>
        </xdr:cNvPr>
        <xdr:cNvPicPr>
          <a:picLocks noChangeAspect="1" noChangeArrowheads="1"/>
        </xdr:cNvPicPr>
      </xdr:nvPicPr>
      <xdr:blipFill>
        <a:blip xmlns:r="http://schemas.openxmlformats.org/officeDocument/2006/relationships" r:embed="rId30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87" name="Picture 1362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3010000}"/>
            </a:ext>
          </a:extLst>
        </xdr:cNvPr>
        <xdr:cNvPicPr>
          <a:picLocks noChangeAspect="1" noChangeArrowheads="1"/>
        </xdr:cNvPicPr>
      </xdr:nvPicPr>
      <xdr:blipFill>
        <a:blip xmlns:r="http://schemas.openxmlformats.org/officeDocument/2006/relationships" r:embed="rId310"/>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88" name="Picture 1362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4010000}"/>
            </a:ext>
          </a:extLst>
        </xdr:cNvPr>
        <xdr:cNvPicPr>
          <a:picLocks noChangeAspect="1" noChangeArrowheads="1"/>
        </xdr:cNvPicPr>
      </xdr:nvPicPr>
      <xdr:blipFill>
        <a:blip xmlns:r="http://schemas.openxmlformats.org/officeDocument/2006/relationships" r:embed="rId311"/>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89" name="Picture 1363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5010000}"/>
            </a:ext>
          </a:extLst>
        </xdr:cNvPr>
        <xdr:cNvPicPr>
          <a:picLocks noChangeAspect="1" noChangeArrowheads="1"/>
        </xdr:cNvPicPr>
      </xdr:nvPicPr>
      <xdr:blipFill>
        <a:blip xmlns:r="http://schemas.openxmlformats.org/officeDocument/2006/relationships" r:embed="rId31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390" name="Picture 1363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6010000}"/>
            </a:ext>
          </a:extLst>
        </xdr:cNvPr>
        <xdr:cNvPicPr>
          <a:picLocks noChangeAspect="1" noChangeArrowheads="1"/>
        </xdr:cNvPicPr>
      </xdr:nvPicPr>
      <xdr:blipFill>
        <a:blip xmlns:r="http://schemas.openxmlformats.org/officeDocument/2006/relationships" r:embed="rId313"/>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391" name="Picture 1363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7010000}"/>
            </a:ext>
          </a:extLst>
        </xdr:cNvPr>
        <xdr:cNvPicPr>
          <a:picLocks noChangeAspect="1" noChangeArrowheads="1"/>
        </xdr:cNvPicPr>
      </xdr:nvPicPr>
      <xdr:blipFill>
        <a:blip xmlns:r="http://schemas.openxmlformats.org/officeDocument/2006/relationships" r:embed="rId314"/>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92" name="Picture 1363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8010000}"/>
            </a:ext>
          </a:extLst>
        </xdr:cNvPr>
        <xdr:cNvPicPr>
          <a:picLocks noChangeAspect="1" noChangeArrowheads="1"/>
        </xdr:cNvPicPr>
      </xdr:nvPicPr>
      <xdr:blipFill>
        <a:blip xmlns:r="http://schemas.openxmlformats.org/officeDocument/2006/relationships" r:embed="rId31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93" name="Picture 1363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9010000}"/>
            </a:ext>
          </a:extLst>
        </xdr:cNvPr>
        <xdr:cNvPicPr>
          <a:picLocks noChangeAspect="1" noChangeArrowheads="1"/>
        </xdr:cNvPicPr>
      </xdr:nvPicPr>
      <xdr:blipFill>
        <a:blip xmlns:r="http://schemas.openxmlformats.org/officeDocument/2006/relationships" r:embed="rId316"/>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394" name="Picture 1363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A010000}"/>
            </a:ext>
          </a:extLst>
        </xdr:cNvPr>
        <xdr:cNvPicPr>
          <a:picLocks noChangeAspect="1" noChangeArrowheads="1"/>
        </xdr:cNvPicPr>
      </xdr:nvPicPr>
      <xdr:blipFill>
        <a:blip xmlns:r="http://schemas.openxmlformats.org/officeDocument/2006/relationships" r:embed="rId317"/>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395" name="Picture 1363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B010000}"/>
            </a:ext>
          </a:extLst>
        </xdr:cNvPr>
        <xdr:cNvPicPr>
          <a:picLocks noChangeAspect="1" noChangeArrowheads="1"/>
        </xdr:cNvPicPr>
      </xdr:nvPicPr>
      <xdr:blipFill>
        <a:blip xmlns:r="http://schemas.openxmlformats.org/officeDocument/2006/relationships" r:embed="rId31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96" name="Picture 1363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C010000}"/>
            </a:ext>
          </a:extLst>
        </xdr:cNvPr>
        <xdr:cNvPicPr>
          <a:picLocks noChangeAspect="1" noChangeArrowheads="1"/>
        </xdr:cNvPicPr>
      </xdr:nvPicPr>
      <xdr:blipFill>
        <a:blip xmlns:r="http://schemas.openxmlformats.org/officeDocument/2006/relationships" r:embed="rId31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97" name="Picture 1363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D010000}"/>
            </a:ext>
          </a:extLst>
        </xdr:cNvPr>
        <xdr:cNvPicPr>
          <a:picLocks noChangeAspect="1" noChangeArrowheads="1"/>
        </xdr:cNvPicPr>
      </xdr:nvPicPr>
      <xdr:blipFill>
        <a:blip xmlns:r="http://schemas.openxmlformats.org/officeDocument/2006/relationships" r:embed="rId320"/>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398" name="Picture 1363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E010000}"/>
            </a:ext>
          </a:extLst>
        </xdr:cNvPr>
        <xdr:cNvPicPr>
          <a:picLocks noChangeAspect="1" noChangeArrowheads="1"/>
        </xdr:cNvPicPr>
      </xdr:nvPicPr>
      <xdr:blipFill>
        <a:blip xmlns:r="http://schemas.openxmlformats.org/officeDocument/2006/relationships" r:embed="rId32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399" name="Picture 1364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F010000}"/>
            </a:ext>
          </a:extLst>
        </xdr:cNvPr>
        <xdr:cNvPicPr>
          <a:picLocks noChangeAspect="1" noChangeArrowheads="1"/>
        </xdr:cNvPicPr>
      </xdr:nvPicPr>
      <xdr:blipFill>
        <a:blip xmlns:r="http://schemas.openxmlformats.org/officeDocument/2006/relationships" r:embed="rId32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00" name="Picture 1364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0010000}"/>
            </a:ext>
          </a:extLst>
        </xdr:cNvPr>
        <xdr:cNvPicPr>
          <a:picLocks noChangeAspect="1" noChangeArrowheads="1"/>
        </xdr:cNvPicPr>
      </xdr:nvPicPr>
      <xdr:blipFill>
        <a:blip xmlns:r="http://schemas.openxmlformats.org/officeDocument/2006/relationships" r:embed="rId32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01" name="Picture 1364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1010000}"/>
            </a:ext>
          </a:extLst>
        </xdr:cNvPr>
        <xdr:cNvPicPr>
          <a:picLocks noChangeAspect="1" noChangeArrowheads="1"/>
        </xdr:cNvPicPr>
      </xdr:nvPicPr>
      <xdr:blipFill>
        <a:blip xmlns:r="http://schemas.openxmlformats.org/officeDocument/2006/relationships" r:embed="rId32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02" name="Picture 1364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2010000}"/>
            </a:ext>
          </a:extLst>
        </xdr:cNvPr>
        <xdr:cNvPicPr>
          <a:picLocks noChangeAspect="1" noChangeArrowheads="1"/>
        </xdr:cNvPicPr>
      </xdr:nvPicPr>
      <xdr:blipFill>
        <a:blip xmlns:r="http://schemas.openxmlformats.org/officeDocument/2006/relationships" r:embed="rId325"/>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03" name="Picture 136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3010000}"/>
            </a:ext>
          </a:extLst>
        </xdr:cNvPr>
        <xdr:cNvPicPr>
          <a:picLocks noChangeAspect="1" noChangeArrowheads="1"/>
        </xdr:cNvPicPr>
      </xdr:nvPicPr>
      <xdr:blipFill>
        <a:blip xmlns:r="http://schemas.openxmlformats.org/officeDocument/2006/relationships" r:embed="rId326"/>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04" name="Picture 136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4010000}"/>
            </a:ext>
          </a:extLst>
        </xdr:cNvPr>
        <xdr:cNvPicPr>
          <a:picLocks noChangeAspect="1" noChangeArrowheads="1"/>
        </xdr:cNvPicPr>
      </xdr:nvPicPr>
      <xdr:blipFill>
        <a:blip xmlns:r="http://schemas.openxmlformats.org/officeDocument/2006/relationships" r:embed="rId32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05" name="Picture 136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5010000}"/>
            </a:ext>
          </a:extLst>
        </xdr:cNvPr>
        <xdr:cNvPicPr>
          <a:picLocks noChangeAspect="1" noChangeArrowheads="1"/>
        </xdr:cNvPicPr>
      </xdr:nvPicPr>
      <xdr:blipFill>
        <a:blip xmlns:r="http://schemas.openxmlformats.org/officeDocument/2006/relationships" r:embed="rId328"/>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06" name="Picture 136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6010000}"/>
            </a:ext>
          </a:extLst>
        </xdr:cNvPr>
        <xdr:cNvPicPr>
          <a:picLocks noChangeAspect="1" noChangeArrowheads="1"/>
        </xdr:cNvPicPr>
      </xdr:nvPicPr>
      <xdr:blipFill>
        <a:blip xmlns:r="http://schemas.openxmlformats.org/officeDocument/2006/relationships" r:embed="rId329"/>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07" name="Picture 136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7010000}"/>
            </a:ext>
          </a:extLst>
        </xdr:cNvPr>
        <xdr:cNvPicPr>
          <a:picLocks noChangeAspect="1" noChangeArrowheads="1"/>
        </xdr:cNvPicPr>
      </xdr:nvPicPr>
      <xdr:blipFill>
        <a:blip xmlns:r="http://schemas.openxmlformats.org/officeDocument/2006/relationships" r:embed="rId330"/>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08" name="Picture 136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8010000}"/>
            </a:ext>
          </a:extLst>
        </xdr:cNvPr>
        <xdr:cNvPicPr>
          <a:picLocks noChangeAspect="1" noChangeArrowheads="1"/>
        </xdr:cNvPicPr>
      </xdr:nvPicPr>
      <xdr:blipFill>
        <a:blip xmlns:r="http://schemas.openxmlformats.org/officeDocument/2006/relationships" r:embed="rId33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09" name="Picture 136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9010000}"/>
            </a:ext>
          </a:extLst>
        </xdr:cNvPr>
        <xdr:cNvPicPr>
          <a:picLocks noChangeAspect="1" noChangeArrowheads="1"/>
        </xdr:cNvPicPr>
      </xdr:nvPicPr>
      <xdr:blipFill>
        <a:blip xmlns:r="http://schemas.openxmlformats.org/officeDocument/2006/relationships" r:embed="rId332"/>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10" name="Picture 1365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A010000}"/>
            </a:ext>
          </a:extLst>
        </xdr:cNvPr>
        <xdr:cNvPicPr>
          <a:picLocks noChangeAspect="1" noChangeArrowheads="1"/>
        </xdr:cNvPicPr>
      </xdr:nvPicPr>
      <xdr:blipFill>
        <a:blip xmlns:r="http://schemas.openxmlformats.org/officeDocument/2006/relationships" r:embed="rId333"/>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11" name="Picture 1365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B010000}"/>
            </a:ext>
          </a:extLst>
        </xdr:cNvPr>
        <xdr:cNvPicPr>
          <a:picLocks noChangeAspect="1" noChangeArrowheads="1"/>
        </xdr:cNvPicPr>
      </xdr:nvPicPr>
      <xdr:blipFill>
        <a:blip xmlns:r="http://schemas.openxmlformats.org/officeDocument/2006/relationships" r:embed="rId33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12" name="Picture 1365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C010000}"/>
            </a:ext>
          </a:extLst>
        </xdr:cNvPr>
        <xdr:cNvPicPr>
          <a:picLocks noChangeAspect="1" noChangeArrowheads="1"/>
        </xdr:cNvPicPr>
      </xdr:nvPicPr>
      <xdr:blipFill>
        <a:blip xmlns:r="http://schemas.openxmlformats.org/officeDocument/2006/relationships" r:embed="rId335"/>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13" name="Picture 1365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D010000}"/>
            </a:ext>
          </a:extLst>
        </xdr:cNvPr>
        <xdr:cNvPicPr>
          <a:picLocks noChangeAspect="1" noChangeArrowheads="1"/>
        </xdr:cNvPicPr>
      </xdr:nvPicPr>
      <xdr:blipFill>
        <a:blip xmlns:r="http://schemas.openxmlformats.org/officeDocument/2006/relationships" r:embed="rId336"/>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14" name="Picture 1365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E010000}"/>
            </a:ext>
          </a:extLst>
        </xdr:cNvPr>
        <xdr:cNvPicPr>
          <a:picLocks noChangeAspect="1" noChangeArrowheads="1"/>
        </xdr:cNvPicPr>
      </xdr:nvPicPr>
      <xdr:blipFill>
        <a:blip xmlns:r="http://schemas.openxmlformats.org/officeDocument/2006/relationships" r:embed="rId33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15" name="Picture 143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9F010000}"/>
            </a:ext>
          </a:extLst>
        </xdr:cNvPr>
        <xdr:cNvPicPr>
          <a:picLocks noChangeAspect="1" noChangeArrowheads="1"/>
        </xdr:cNvPicPr>
      </xdr:nvPicPr>
      <xdr:blipFill>
        <a:blip xmlns:r="http://schemas.openxmlformats.org/officeDocument/2006/relationships" r:embed="rId33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16" name="Picture 143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0010000}"/>
            </a:ext>
          </a:extLst>
        </xdr:cNvPr>
        <xdr:cNvPicPr>
          <a:picLocks noChangeAspect="1" noChangeArrowheads="1"/>
        </xdr:cNvPicPr>
      </xdr:nvPicPr>
      <xdr:blipFill>
        <a:blip xmlns:r="http://schemas.openxmlformats.org/officeDocument/2006/relationships" r:embed="rId33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17" name="Picture 143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1010000}"/>
            </a:ext>
          </a:extLst>
        </xdr:cNvPr>
        <xdr:cNvPicPr>
          <a:picLocks noChangeAspect="1" noChangeArrowheads="1"/>
        </xdr:cNvPicPr>
      </xdr:nvPicPr>
      <xdr:blipFill>
        <a:blip xmlns:r="http://schemas.openxmlformats.org/officeDocument/2006/relationships" r:embed="rId34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18" name="Picture 143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2010000}"/>
            </a:ext>
          </a:extLst>
        </xdr:cNvPr>
        <xdr:cNvPicPr>
          <a:picLocks noChangeAspect="1" noChangeArrowheads="1"/>
        </xdr:cNvPicPr>
      </xdr:nvPicPr>
      <xdr:blipFill>
        <a:blip xmlns:r="http://schemas.openxmlformats.org/officeDocument/2006/relationships" r:embed="rId34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19" name="Picture 143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3010000}"/>
            </a:ext>
          </a:extLst>
        </xdr:cNvPr>
        <xdr:cNvPicPr>
          <a:picLocks noChangeAspect="1" noChangeArrowheads="1"/>
        </xdr:cNvPicPr>
      </xdr:nvPicPr>
      <xdr:blipFill>
        <a:blip xmlns:r="http://schemas.openxmlformats.org/officeDocument/2006/relationships" r:embed="rId342"/>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20" name="Picture 143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4010000}"/>
            </a:ext>
          </a:extLst>
        </xdr:cNvPr>
        <xdr:cNvPicPr>
          <a:picLocks noChangeAspect="1" noChangeArrowheads="1"/>
        </xdr:cNvPicPr>
      </xdr:nvPicPr>
      <xdr:blipFill>
        <a:blip xmlns:r="http://schemas.openxmlformats.org/officeDocument/2006/relationships" r:embed="rId343"/>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21" name="Picture 143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5010000}"/>
            </a:ext>
          </a:extLst>
        </xdr:cNvPr>
        <xdr:cNvPicPr>
          <a:picLocks noChangeAspect="1" noChangeArrowheads="1"/>
        </xdr:cNvPicPr>
      </xdr:nvPicPr>
      <xdr:blipFill>
        <a:blip xmlns:r="http://schemas.openxmlformats.org/officeDocument/2006/relationships" r:embed="rId34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22" name="Picture 1431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6010000}"/>
            </a:ext>
          </a:extLst>
        </xdr:cNvPr>
        <xdr:cNvPicPr>
          <a:picLocks noChangeAspect="1" noChangeArrowheads="1"/>
        </xdr:cNvPicPr>
      </xdr:nvPicPr>
      <xdr:blipFill>
        <a:blip xmlns:r="http://schemas.openxmlformats.org/officeDocument/2006/relationships" r:embed="rId34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23" name="Picture 1431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7010000}"/>
            </a:ext>
          </a:extLst>
        </xdr:cNvPr>
        <xdr:cNvPicPr>
          <a:picLocks noChangeAspect="1" noChangeArrowheads="1"/>
        </xdr:cNvPicPr>
      </xdr:nvPicPr>
      <xdr:blipFill>
        <a:blip xmlns:r="http://schemas.openxmlformats.org/officeDocument/2006/relationships" r:embed="rId346"/>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24" name="Picture 1432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8010000}"/>
            </a:ext>
          </a:extLst>
        </xdr:cNvPr>
        <xdr:cNvPicPr>
          <a:picLocks noChangeAspect="1" noChangeArrowheads="1"/>
        </xdr:cNvPicPr>
      </xdr:nvPicPr>
      <xdr:blipFill>
        <a:blip xmlns:r="http://schemas.openxmlformats.org/officeDocument/2006/relationships" r:embed="rId34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25" name="Picture 1432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9010000}"/>
            </a:ext>
          </a:extLst>
        </xdr:cNvPr>
        <xdr:cNvPicPr>
          <a:picLocks noChangeAspect="1" noChangeArrowheads="1"/>
        </xdr:cNvPicPr>
      </xdr:nvPicPr>
      <xdr:blipFill>
        <a:blip xmlns:r="http://schemas.openxmlformats.org/officeDocument/2006/relationships" r:embed="rId34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26" name="Picture 1432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A010000}"/>
            </a:ext>
          </a:extLst>
        </xdr:cNvPr>
        <xdr:cNvPicPr>
          <a:picLocks noChangeAspect="1" noChangeArrowheads="1"/>
        </xdr:cNvPicPr>
      </xdr:nvPicPr>
      <xdr:blipFill>
        <a:blip xmlns:r="http://schemas.openxmlformats.org/officeDocument/2006/relationships" r:embed="rId34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27" name="Picture 1432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B010000}"/>
            </a:ext>
          </a:extLst>
        </xdr:cNvPr>
        <xdr:cNvPicPr>
          <a:picLocks noChangeAspect="1" noChangeArrowheads="1"/>
        </xdr:cNvPicPr>
      </xdr:nvPicPr>
      <xdr:blipFill>
        <a:blip xmlns:r="http://schemas.openxmlformats.org/officeDocument/2006/relationships" r:embed="rId35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28" name="Picture 1432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C010000}"/>
            </a:ext>
          </a:extLst>
        </xdr:cNvPr>
        <xdr:cNvPicPr>
          <a:picLocks noChangeAspect="1" noChangeArrowheads="1"/>
        </xdr:cNvPicPr>
      </xdr:nvPicPr>
      <xdr:blipFill>
        <a:blip xmlns:r="http://schemas.openxmlformats.org/officeDocument/2006/relationships" r:embed="rId35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29" name="Picture 143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D010000}"/>
            </a:ext>
          </a:extLst>
        </xdr:cNvPr>
        <xdr:cNvPicPr>
          <a:picLocks noChangeAspect="1" noChangeArrowheads="1"/>
        </xdr:cNvPicPr>
      </xdr:nvPicPr>
      <xdr:blipFill>
        <a:blip xmlns:r="http://schemas.openxmlformats.org/officeDocument/2006/relationships" r:embed="rId352"/>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30" name="Picture 143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E010000}"/>
            </a:ext>
          </a:extLst>
        </xdr:cNvPr>
        <xdr:cNvPicPr>
          <a:picLocks noChangeAspect="1" noChangeArrowheads="1"/>
        </xdr:cNvPicPr>
      </xdr:nvPicPr>
      <xdr:blipFill>
        <a:blip xmlns:r="http://schemas.openxmlformats.org/officeDocument/2006/relationships" r:embed="rId353"/>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31" name="Picture 143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AF010000}"/>
            </a:ext>
          </a:extLst>
        </xdr:cNvPr>
        <xdr:cNvPicPr>
          <a:picLocks noChangeAspect="1" noChangeArrowheads="1"/>
        </xdr:cNvPicPr>
      </xdr:nvPicPr>
      <xdr:blipFill>
        <a:blip xmlns:r="http://schemas.openxmlformats.org/officeDocument/2006/relationships" r:embed="rId35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32" name="Picture 1432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0010000}"/>
            </a:ext>
          </a:extLst>
        </xdr:cNvPr>
        <xdr:cNvPicPr>
          <a:picLocks noChangeAspect="1" noChangeArrowheads="1"/>
        </xdr:cNvPicPr>
      </xdr:nvPicPr>
      <xdr:blipFill>
        <a:blip xmlns:r="http://schemas.openxmlformats.org/officeDocument/2006/relationships" r:embed="rId35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33" name="Picture 1432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1010000}"/>
            </a:ext>
          </a:extLst>
        </xdr:cNvPr>
        <xdr:cNvPicPr>
          <a:picLocks noChangeAspect="1" noChangeArrowheads="1"/>
        </xdr:cNvPicPr>
      </xdr:nvPicPr>
      <xdr:blipFill>
        <a:blip xmlns:r="http://schemas.openxmlformats.org/officeDocument/2006/relationships" r:embed="rId356"/>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34" name="Picture 1433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2010000}"/>
            </a:ext>
          </a:extLst>
        </xdr:cNvPr>
        <xdr:cNvPicPr>
          <a:picLocks noChangeAspect="1" noChangeArrowheads="1"/>
        </xdr:cNvPicPr>
      </xdr:nvPicPr>
      <xdr:blipFill>
        <a:blip xmlns:r="http://schemas.openxmlformats.org/officeDocument/2006/relationships" r:embed="rId35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35" name="Picture 1433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3010000}"/>
            </a:ext>
          </a:extLst>
        </xdr:cNvPr>
        <xdr:cNvPicPr>
          <a:picLocks noChangeAspect="1" noChangeArrowheads="1"/>
        </xdr:cNvPicPr>
      </xdr:nvPicPr>
      <xdr:blipFill>
        <a:blip xmlns:r="http://schemas.openxmlformats.org/officeDocument/2006/relationships" r:embed="rId35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36" name="Picture 1433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4010000}"/>
            </a:ext>
          </a:extLst>
        </xdr:cNvPr>
        <xdr:cNvPicPr>
          <a:picLocks noChangeAspect="1" noChangeArrowheads="1"/>
        </xdr:cNvPicPr>
      </xdr:nvPicPr>
      <xdr:blipFill>
        <a:blip xmlns:r="http://schemas.openxmlformats.org/officeDocument/2006/relationships" r:embed="rId35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37" name="Picture 1433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5010000}"/>
            </a:ext>
          </a:extLst>
        </xdr:cNvPr>
        <xdr:cNvPicPr>
          <a:picLocks noChangeAspect="1" noChangeArrowheads="1"/>
        </xdr:cNvPicPr>
      </xdr:nvPicPr>
      <xdr:blipFill>
        <a:blip xmlns:r="http://schemas.openxmlformats.org/officeDocument/2006/relationships" r:embed="rId36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38" name="Picture 1433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6010000}"/>
            </a:ext>
          </a:extLst>
        </xdr:cNvPr>
        <xdr:cNvPicPr>
          <a:picLocks noChangeAspect="1" noChangeArrowheads="1"/>
        </xdr:cNvPicPr>
      </xdr:nvPicPr>
      <xdr:blipFill>
        <a:blip xmlns:r="http://schemas.openxmlformats.org/officeDocument/2006/relationships" r:embed="rId36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39" name="Picture 1433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7010000}"/>
            </a:ext>
          </a:extLst>
        </xdr:cNvPr>
        <xdr:cNvPicPr>
          <a:picLocks noChangeAspect="1" noChangeArrowheads="1"/>
        </xdr:cNvPicPr>
      </xdr:nvPicPr>
      <xdr:blipFill>
        <a:blip xmlns:r="http://schemas.openxmlformats.org/officeDocument/2006/relationships" r:embed="rId362"/>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40" name="Picture 1433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8010000}"/>
            </a:ext>
          </a:extLst>
        </xdr:cNvPr>
        <xdr:cNvPicPr>
          <a:picLocks noChangeAspect="1" noChangeArrowheads="1"/>
        </xdr:cNvPicPr>
      </xdr:nvPicPr>
      <xdr:blipFill>
        <a:blip xmlns:r="http://schemas.openxmlformats.org/officeDocument/2006/relationships" r:embed="rId363"/>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41" name="Picture 1433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9010000}"/>
            </a:ext>
          </a:extLst>
        </xdr:cNvPr>
        <xdr:cNvPicPr>
          <a:picLocks noChangeAspect="1" noChangeArrowheads="1"/>
        </xdr:cNvPicPr>
      </xdr:nvPicPr>
      <xdr:blipFill>
        <a:blip xmlns:r="http://schemas.openxmlformats.org/officeDocument/2006/relationships" r:embed="rId36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42" name="Picture 1433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A010000}"/>
            </a:ext>
          </a:extLst>
        </xdr:cNvPr>
        <xdr:cNvPicPr>
          <a:picLocks noChangeAspect="1" noChangeArrowheads="1"/>
        </xdr:cNvPicPr>
      </xdr:nvPicPr>
      <xdr:blipFill>
        <a:blip xmlns:r="http://schemas.openxmlformats.org/officeDocument/2006/relationships" r:embed="rId36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43" name="Picture 1433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B010000}"/>
            </a:ext>
          </a:extLst>
        </xdr:cNvPr>
        <xdr:cNvPicPr>
          <a:picLocks noChangeAspect="1" noChangeArrowheads="1"/>
        </xdr:cNvPicPr>
      </xdr:nvPicPr>
      <xdr:blipFill>
        <a:blip xmlns:r="http://schemas.openxmlformats.org/officeDocument/2006/relationships" r:embed="rId366"/>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44" name="Picture 1434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C010000}"/>
            </a:ext>
          </a:extLst>
        </xdr:cNvPr>
        <xdr:cNvPicPr>
          <a:picLocks noChangeAspect="1" noChangeArrowheads="1"/>
        </xdr:cNvPicPr>
      </xdr:nvPicPr>
      <xdr:blipFill>
        <a:blip xmlns:r="http://schemas.openxmlformats.org/officeDocument/2006/relationships" r:embed="rId36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45" name="Picture 1434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D010000}"/>
            </a:ext>
          </a:extLst>
        </xdr:cNvPr>
        <xdr:cNvPicPr>
          <a:picLocks noChangeAspect="1" noChangeArrowheads="1"/>
        </xdr:cNvPicPr>
      </xdr:nvPicPr>
      <xdr:blipFill>
        <a:blip xmlns:r="http://schemas.openxmlformats.org/officeDocument/2006/relationships" r:embed="rId36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46" name="Picture 1434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E010000}"/>
            </a:ext>
          </a:extLst>
        </xdr:cNvPr>
        <xdr:cNvPicPr>
          <a:picLocks noChangeAspect="1" noChangeArrowheads="1"/>
        </xdr:cNvPicPr>
      </xdr:nvPicPr>
      <xdr:blipFill>
        <a:blip xmlns:r="http://schemas.openxmlformats.org/officeDocument/2006/relationships" r:embed="rId36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47" name="Picture 1434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BF010000}"/>
            </a:ext>
          </a:extLst>
        </xdr:cNvPr>
        <xdr:cNvPicPr>
          <a:picLocks noChangeAspect="1" noChangeArrowheads="1"/>
        </xdr:cNvPicPr>
      </xdr:nvPicPr>
      <xdr:blipFill>
        <a:blip xmlns:r="http://schemas.openxmlformats.org/officeDocument/2006/relationships" r:embed="rId37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48" name="Picture 143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0010000}"/>
            </a:ext>
          </a:extLst>
        </xdr:cNvPr>
        <xdr:cNvPicPr>
          <a:picLocks noChangeAspect="1" noChangeArrowheads="1"/>
        </xdr:cNvPicPr>
      </xdr:nvPicPr>
      <xdr:blipFill>
        <a:blip xmlns:r="http://schemas.openxmlformats.org/officeDocument/2006/relationships" r:embed="rId37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49" name="Picture 143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1010000}"/>
            </a:ext>
          </a:extLst>
        </xdr:cNvPr>
        <xdr:cNvPicPr>
          <a:picLocks noChangeAspect="1" noChangeArrowheads="1"/>
        </xdr:cNvPicPr>
      </xdr:nvPicPr>
      <xdr:blipFill>
        <a:blip xmlns:r="http://schemas.openxmlformats.org/officeDocument/2006/relationships" r:embed="rId372"/>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50" name="Picture 143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2010000}"/>
            </a:ext>
          </a:extLst>
        </xdr:cNvPr>
        <xdr:cNvPicPr>
          <a:picLocks noChangeAspect="1" noChangeArrowheads="1"/>
        </xdr:cNvPicPr>
      </xdr:nvPicPr>
      <xdr:blipFill>
        <a:blip xmlns:r="http://schemas.openxmlformats.org/officeDocument/2006/relationships" r:embed="rId37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51" name="Picture 143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3010000}"/>
            </a:ext>
          </a:extLst>
        </xdr:cNvPr>
        <xdr:cNvPicPr>
          <a:picLocks noChangeAspect="1" noChangeArrowheads="1"/>
        </xdr:cNvPicPr>
      </xdr:nvPicPr>
      <xdr:blipFill>
        <a:blip xmlns:r="http://schemas.openxmlformats.org/officeDocument/2006/relationships" r:embed="rId37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52" name="Picture 143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4010000}"/>
            </a:ext>
          </a:extLst>
        </xdr:cNvPr>
        <xdr:cNvPicPr>
          <a:picLocks noChangeAspect="1" noChangeArrowheads="1"/>
        </xdr:cNvPicPr>
      </xdr:nvPicPr>
      <xdr:blipFill>
        <a:blip xmlns:r="http://schemas.openxmlformats.org/officeDocument/2006/relationships" r:embed="rId37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53" name="Picture 143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5010000}"/>
            </a:ext>
          </a:extLst>
        </xdr:cNvPr>
        <xdr:cNvPicPr>
          <a:picLocks noChangeAspect="1" noChangeArrowheads="1"/>
        </xdr:cNvPicPr>
      </xdr:nvPicPr>
      <xdr:blipFill>
        <a:blip xmlns:r="http://schemas.openxmlformats.org/officeDocument/2006/relationships" r:embed="rId37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54" name="Picture 143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6010000}"/>
            </a:ext>
          </a:extLst>
        </xdr:cNvPr>
        <xdr:cNvPicPr>
          <a:picLocks noChangeAspect="1" noChangeArrowheads="1"/>
        </xdr:cNvPicPr>
      </xdr:nvPicPr>
      <xdr:blipFill>
        <a:blip xmlns:r="http://schemas.openxmlformats.org/officeDocument/2006/relationships" r:embed="rId377"/>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55" name="Picture 1435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7010000}"/>
            </a:ext>
          </a:extLst>
        </xdr:cNvPr>
        <xdr:cNvPicPr>
          <a:picLocks noChangeAspect="1" noChangeArrowheads="1"/>
        </xdr:cNvPicPr>
      </xdr:nvPicPr>
      <xdr:blipFill>
        <a:blip xmlns:r="http://schemas.openxmlformats.org/officeDocument/2006/relationships" r:embed="rId378"/>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56" name="Picture 1435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8010000}"/>
            </a:ext>
          </a:extLst>
        </xdr:cNvPr>
        <xdr:cNvPicPr>
          <a:picLocks noChangeAspect="1" noChangeArrowheads="1"/>
        </xdr:cNvPicPr>
      </xdr:nvPicPr>
      <xdr:blipFill>
        <a:blip xmlns:r="http://schemas.openxmlformats.org/officeDocument/2006/relationships" r:embed="rId37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57" name="Picture 1435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9010000}"/>
            </a:ext>
          </a:extLst>
        </xdr:cNvPr>
        <xdr:cNvPicPr>
          <a:picLocks noChangeAspect="1" noChangeArrowheads="1"/>
        </xdr:cNvPicPr>
      </xdr:nvPicPr>
      <xdr:blipFill>
        <a:blip xmlns:r="http://schemas.openxmlformats.org/officeDocument/2006/relationships" r:embed="rId380"/>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58" name="Picture 1435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A010000}"/>
            </a:ext>
          </a:extLst>
        </xdr:cNvPr>
        <xdr:cNvPicPr>
          <a:picLocks noChangeAspect="1" noChangeArrowheads="1"/>
        </xdr:cNvPicPr>
      </xdr:nvPicPr>
      <xdr:blipFill>
        <a:blip xmlns:r="http://schemas.openxmlformats.org/officeDocument/2006/relationships" r:embed="rId381"/>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59" name="Picture 1435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B010000}"/>
            </a:ext>
          </a:extLst>
        </xdr:cNvPr>
        <xdr:cNvPicPr>
          <a:picLocks noChangeAspect="1" noChangeArrowheads="1"/>
        </xdr:cNvPicPr>
      </xdr:nvPicPr>
      <xdr:blipFill>
        <a:blip xmlns:r="http://schemas.openxmlformats.org/officeDocument/2006/relationships" r:embed="rId38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60" name="Picture 143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C010000}"/>
            </a:ext>
          </a:extLst>
        </xdr:cNvPr>
        <xdr:cNvPicPr>
          <a:picLocks noChangeAspect="1" noChangeArrowheads="1"/>
        </xdr:cNvPicPr>
      </xdr:nvPicPr>
      <xdr:blipFill>
        <a:blip xmlns:r="http://schemas.openxmlformats.org/officeDocument/2006/relationships" r:embed="rId38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61" name="Picture 1435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D010000}"/>
            </a:ext>
          </a:extLst>
        </xdr:cNvPr>
        <xdr:cNvPicPr>
          <a:picLocks noChangeAspect="1" noChangeArrowheads="1"/>
        </xdr:cNvPicPr>
      </xdr:nvPicPr>
      <xdr:blipFill>
        <a:blip xmlns:r="http://schemas.openxmlformats.org/officeDocument/2006/relationships" r:embed="rId38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62" name="Picture 1435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E010000}"/>
            </a:ext>
          </a:extLst>
        </xdr:cNvPr>
        <xdr:cNvPicPr>
          <a:picLocks noChangeAspect="1" noChangeArrowheads="1"/>
        </xdr:cNvPicPr>
      </xdr:nvPicPr>
      <xdr:blipFill>
        <a:blip xmlns:r="http://schemas.openxmlformats.org/officeDocument/2006/relationships" r:embed="rId38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63" name="Picture 1435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F010000}"/>
            </a:ext>
          </a:extLst>
        </xdr:cNvPr>
        <xdr:cNvPicPr>
          <a:picLocks noChangeAspect="1" noChangeArrowheads="1"/>
        </xdr:cNvPicPr>
      </xdr:nvPicPr>
      <xdr:blipFill>
        <a:blip xmlns:r="http://schemas.openxmlformats.org/officeDocument/2006/relationships" r:embed="rId38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64" name="Picture 1436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0010000}"/>
            </a:ext>
          </a:extLst>
        </xdr:cNvPr>
        <xdr:cNvPicPr>
          <a:picLocks noChangeAspect="1" noChangeArrowheads="1"/>
        </xdr:cNvPicPr>
      </xdr:nvPicPr>
      <xdr:blipFill>
        <a:blip xmlns:r="http://schemas.openxmlformats.org/officeDocument/2006/relationships" r:embed="rId387"/>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65" name="Picture 1436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1010000}"/>
            </a:ext>
          </a:extLst>
        </xdr:cNvPr>
        <xdr:cNvPicPr>
          <a:picLocks noChangeAspect="1" noChangeArrowheads="1"/>
        </xdr:cNvPicPr>
      </xdr:nvPicPr>
      <xdr:blipFill>
        <a:blip xmlns:r="http://schemas.openxmlformats.org/officeDocument/2006/relationships" r:embed="rId388"/>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66" name="Picture 1436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2010000}"/>
            </a:ext>
          </a:extLst>
        </xdr:cNvPr>
        <xdr:cNvPicPr>
          <a:picLocks noChangeAspect="1" noChangeArrowheads="1"/>
        </xdr:cNvPicPr>
      </xdr:nvPicPr>
      <xdr:blipFill>
        <a:blip xmlns:r="http://schemas.openxmlformats.org/officeDocument/2006/relationships" r:embed="rId38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67" name="Picture 1436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3010000}"/>
            </a:ext>
          </a:extLst>
        </xdr:cNvPr>
        <xdr:cNvPicPr>
          <a:picLocks noChangeAspect="1" noChangeArrowheads="1"/>
        </xdr:cNvPicPr>
      </xdr:nvPicPr>
      <xdr:blipFill>
        <a:blip xmlns:r="http://schemas.openxmlformats.org/officeDocument/2006/relationships" r:embed="rId390"/>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68" name="Picture 1436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4010000}"/>
            </a:ext>
          </a:extLst>
        </xdr:cNvPr>
        <xdr:cNvPicPr>
          <a:picLocks noChangeAspect="1" noChangeArrowheads="1"/>
        </xdr:cNvPicPr>
      </xdr:nvPicPr>
      <xdr:blipFill>
        <a:blip xmlns:r="http://schemas.openxmlformats.org/officeDocument/2006/relationships" r:embed="rId391"/>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69" name="Picture 1436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5010000}"/>
            </a:ext>
          </a:extLst>
        </xdr:cNvPr>
        <xdr:cNvPicPr>
          <a:picLocks noChangeAspect="1" noChangeArrowheads="1"/>
        </xdr:cNvPicPr>
      </xdr:nvPicPr>
      <xdr:blipFill>
        <a:blip xmlns:r="http://schemas.openxmlformats.org/officeDocument/2006/relationships" r:embed="rId39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70" name="Picture 1436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6010000}"/>
            </a:ext>
          </a:extLst>
        </xdr:cNvPr>
        <xdr:cNvPicPr>
          <a:picLocks noChangeAspect="1" noChangeArrowheads="1"/>
        </xdr:cNvPicPr>
      </xdr:nvPicPr>
      <xdr:blipFill>
        <a:blip xmlns:r="http://schemas.openxmlformats.org/officeDocument/2006/relationships" r:embed="rId39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71" name="Picture 1436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7010000}"/>
            </a:ext>
          </a:extLst>
        </xdr:cNvPr>
        <xdr:cNvPicPr>
          <a:picLocks noChangeAspect="1" noChangeArrowheads="1"/>
        </xdr:cNvPicPr>
      </xdr:nvPicPr>
      <xdr:blipFill>
        <a:blip xmlns:r="http://schemas.openxmlformats.org/officeDocument/2006/relationships" r:embed="rId39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72" name="Picture 1436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8010000}"/>
            </a:ext>
          </a:extLst>
        </xdr:cNvPr>
        <xdr:cNvPicPr>
          <a:picLocks noChangeAspect="1" noChangeArrowheads="1"/>
        </xdr:cNvPicPr>
      </xdr:nvPicPr>
      <xdr:blipFill>
        <a:blip xmlns:r="http://schemas.openxmlformats.org/officeDocument/2006/relationships" r:embed="rId39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73" name="Picture 1436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9010000}"/>
            </a:ext>
          </a:extLst>
        </xdr:cNvPr>
        <xdr:cNvPicPr>
          <a:picLocks noChangeAspect="1" noChangeArrowheads="1"/>
        </xdr:cNvPicPr>
      </xdr:nvPicPr>
      <xdr:blipFill>
        <a:blip xmlns:r="http://schemas.openxmlformats.org/officeDocument/2006/relationships" r:embed="rId39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74" name="Picture 1437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A010000}"/>
            </a:ext>
          </a:extLst>
        </xdr:cNvPr>
        <xdr:cNvPicPr>
          <a:picLocks noChangeAspect="1" noChangeArrowheads="1"/>
        </xdr:cNvPicPr>
      </xdr:nvPicPr>
      <xdr:blipFill>
        <a:blip xmlns:r="http://schemas.openxmlformats.org/officeDocument/2006/relationships" r:embed="rId397"/>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75" name="Picture 1437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B010000}"/>
            </a:ext>
          </a:extLst>
        </xdr:cNvPr>
        <xdr:cNvPicPr>
          <a:picLocks noChangeAspect="1" noChangeArrowheads="1"/>
        </xdr:cNvPicPr>
      </xdr:nvPicPr>
      <xdr:blipFill>
        <a:blip xmlns:r="http://schemas.openxmlformats.org/officeDocument/2006/relationships" r:embed="rId398"/>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76" name="Picture 1437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C010000}"/>
            </a:ext>
          </a:extLst>
        </xdr:cNvPr>
        <xdr:cNvPicPr>
          <a:picLocks noChangeAspect="1" noChangeArrowheads="1"/>
        </xdr:cNvPicPr>
      </xdr:nvPicPr>
      <xdr:blipFill>
        <a:blip xmlns:r="http://schemas.openxmlformats.org/officeDocument/2006/relationships" r:embed="rId39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77" name="Picture 143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D010000}"/>
            </a:ext>
          </a:extLst>
        </xdr:cNvPr>
        <xdr:cNvPicPr>
          <a:picLocks noChangeAspect="1" noChangeArrowheads="1"/>
        </xdr:cNvPicPr>
      </xdr:nvPicPr>
      <xdr:blipFill>
        <a:blip xmlns:r="http://schemas.openxmlformats.org/officeDocument/2006/relationships" r:embed="rId400"/>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78" name="Picture 143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E010000}"/>
            </a:ext>
          </a:extLst>
        </xdr:cNvPr>
        <xdr:cNvPicPr>
          <a:picLocks noChangeAspect="1" noChangeArrowheads="1"/>
        </xdr:cNvPicPr>
      </xdr:nvPicPr>
      <xdr:blipFill>
        <a:blip xmlns:r="http://schemas.openxmlformats.org/officeDocument/2006/relationships" r:embed="rId401"/>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79" name="Picture 143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F010000}"/>
            </a:ext>
          </a:extLst>
        </xdr:cNvPr>
        <xdr:cNvPicPr>
          <a:picLocks noChangeAspect="1" noChangeArrowheads="1"/>
        </xdr:cNvPicPr>
      </xdr:nvPicPr>
      <xdr:blipFill>
        <a:blip xmlns:r="http://schemas.openxmlformats.org/officeDocument/2006/relationships" r:embed="rId40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80" name="Picture 143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0010000}"/>
            </a:ext>
          </a:extLst>
        </xdr:cNvPr>
        <xdr:cNvPicPr>
          <a:picLocks noChangeAspect="1" noChangeArrowheads="1"/>
        </xdr:cNvPicPr>
      </xdr:nvPicPr>
      <xdr:blipFill>
        <a:blip xmlns:r="http://schemas.openxmlformats.org/officeDocument/2006/relationships" r:embed="rId40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81" name="Picture 143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1010000}"/>
            </a:ext>
          </a:extLst>
        </xdr:cNvPr>
        <xdr:cNvPicPr>
          <a:picLocks noChangeAspect="1" noChangeArrowheads="1"/>
        </xdr:cNvPicPr>
      </xdr:nvPicPr>
      <xdr:blipFill>
        <a:blip xmlns:r="http://schemas.openxmlformats.org/officeDocument/2006/relationships" r:embed="rId40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82" name="Picture 143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2010000}"/>
            </a:ext>
          </a:extLst>
        </xdr:cNvPr>
        <xdr:cNvPicPr>
          <a:picLocks noChangeAspect="1" noChangeArrowheads="1"/>
        </xdr:cNvPicPr>
      </xdr:nvPicPr>
      <xdr:blipFill>
        <a:blip xmlns:r="http://schemas.openxmlformats.org/officeDocument/2006/relationships" r:embed="rId40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83" name="Picture 1437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3010000}"/>
            </a:ext>
          </a:extLst>
        </xdr:cNvPr>
        <xdr:cNvPicPr>
          <a:picLocks noChangeAspect="1" noChangeArrowheads="1"/>
        </xdr:cNvPicPr>
      </xdr:nvPicPr>
      <xdr:blipFill>
        <a:blip xmlns:r="http://schemas.openxmlformats.org/officeDocument/2006/relationships" r:embed="rId40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84" name="Picture 143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4010000}"/>
            </a:ext>
          </a:extLst>
        </xdr:cNvPr>
        <xdr:cNvPicPr>
          <a:picLocks noChangeAspect="1" noChangeArrowheads="1"/>
        </xdr:cNvPicPr>
      </xdr:nvPicPr>
      <xdr:blipFill>
        <a:blip xmlns:r="http://schemas.openxmlformats.org/officeDocument/2006/relationships" r:embed="rId407"/>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85" name="Picture 143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5010000}"/>
            </a:ext>
          </a:extLst>
        </xdr:cNvPr>
        <xdr:cNvPicPr>
          <a:picLocks noChangeAspect="1" noChangeArrowheads="1"/>
        </xdr:cNvPicPr>
      </xdr:nvPicPr>
      <xdr:blipFill>
        <a:blip xmlns:r="http://schemas.openxmlformats.org/officeDocument/2006/relationships" r:embed="rId40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86" name="Picture 143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6010000}"/>
            </a:ext>
          </a:extLst>
        </xdr:cNvPr>
        <xdr:cNvPicPr>
          <a:picLocks noChangeAspect="1" noChangeArrowheads="1"/>
        </xdr:cNvPicPr>
      </xdr:nvPicPr>
      <xdr:blipFill>
        <a:blip xmlns:r="http://schemas.openxmlformats.org/officeDocument/2006/relationships" r:embed="rId409"/>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87" name="Picture 1438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7010000}"/>
            </a:ext>
          </a:extLst>
        </xdr:cNvPr>
        <xdr:cNvPicPr>
          <a:picLocks noChangeAspect="1" noChangeArrowheads="1"/>
        </xdr:cNvPicPr>
      </xdr:nvPicPr>
      <xdr:blipFill>
        <a:blip xmlns:r="http://schemas.openxmlformats.org/officeDocument/2006/relationships" r:embed="rId410"/>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88" name="Picture 1438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8010000}"/>
            </a:ext>
          </a:extLst>
        </xdr:cNvPr>
        <xdr:cNvPicPr>
          <a:picLocks noChangeAspect="1" noChangeArrowheads="1"/>
        </xdr:cNvPicPr>
      </xdr:nvPicPr>
      <xdr:blipFill>
        <a:blip xmlns:r="http://schemas.openxmlformats.org/officeDocument/2006/relationships" r:embed="rId41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89" name="Picture 1438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9010000}"/>
            </a:ext>
          </a:extLst>
        </xdr:cNvPr>
        <xdr:cNvPicPr>
          <a:picLocks noChangeAspect="1" noChangeArrowheads="1"/>
        </xdr:cNvPicPr>
      </xdr:nvPicPr>
      <xdr:blipFill>
        <a:blip xmlns:r="http://schemas.openxmlformats.org/officeDocument/2006/relationships" r:embed="rId412"/>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90" name="Picture 1438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A010000}"/>
            </a:ext>
          </a:extLst>
        </xdr:cNvPr>
        <xdr:cNvPicPr>
          <a:picLocks noChangeAspect="1" noChangeArrowheads="1"/>
        </xdr:cNvPicPr>
      </xdr:nvPicPr>
      <xdr:blipFill>
        <a:blip xmlns:r="http://schemas.openxmlformats.org/officeDocument/2006/relationships" r:embed="rId413"/>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91" name="Picture 1438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B010000}"/>
            </a:ext>
          </a:extLst>
        </xdr:cNvPr>
        <xdr:cNvPicPr>
          <a:picLocks noChangeAspect="1" noChangeArrowheads="1"/>
        </xdr:cNvPicPr>
      </xdr:nvPicPr>
      <xdr:blipFill>
        <a:blip xmlns:r="http://schemas.openxmlformats.org/officeDocument/2006/relationships" r:embed="rId41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92" name="Picture 1438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C010000}"/>
            </a:ext>
          </a:extLst>
        </xdr:cNvPr>
        <xdr:cNvPicPr>
          <a:picLocks noChangeAspect="1" noChangeArrowheads="1"/>
        </xdr:cNvPicPr>
      </xdr:nvPicPr>
      <xdr:blipFill>
        <a:blip xmlns:r="http://schemas.openxmlformats.org/officeDocument/2006/relationships" r:embed="rId415"/>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93" name="Picture 1438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D010000}"/>
            </a:ext>
          </a:extLst>
        </xdr:cNvPr>
        <xdr:cNvPicPr>
          <a:picLocks noChangeAspect="1" noChangeArrowheads="1"/>
        </xdr:cNvPicPr>
      </xdr:nvPicPr>
      <xdr:blipFill>
        <a:blip xmlns:r="http://schemas.openxmlformats.org/officeDocument/2006/relationships" r:embed="rId416"/>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94"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E010000}"/>
            </a:ext>
          </a:extLst>
        </xdr:cNvPr>
        <xdr:cNvPicPr>
          <a:picLocks noChangeAspect="1" noChangeArrowheads="1"/>
        </xdr:cNvPicPr>
      </xdr:nvPicPr>
      <xdr:blipFill>
        <a:blip xmlns:r="http://schemas.openxmlformats.org/officeDocument/2006/relationships" r:embed="rId41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95"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F010000}"/>
            </a:ext>
          </a:extLst>
        </xdr:cNvPr>
        <xdr:cNvPicPr>
          <a:picLocks noChangeAspect="1" noChangeArrowheads="1"/>
        </xdr:cNvPicPr>
      </xdr:nvPicPr>
      <xdr:blipFill>
        <a:blip xmlns:r="http://schemas.openxmlformats.org/officeDocument/2006/relationships" r:embed="rId418"/>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96"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0010000}"/>
            </a:ext>
          </a:extLst>
        </xdr:cNvPr>
        <xdr:cNvPicPr>
          <a:picLocks noChangeAspect="1" noChangeArrowheads="1"/>
        </xdr:cNvPicPr>
      </xdr:nvPicPr>
      <xdr:blipFill>
        <a:blip xmlns:r="http://schemas.openxmlformats.org/officeDocument/2006/relationships" r:embed="rId419"/>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97" name="Picture 1499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1010000}"/>
            </a:ext>
          </a:extLst>
        </xdr:cNvPr>
        <xdr:cNvPicPr>
          <a:picLocks noChangeAspect="1" noChangeArrowheads="1"/>
        </xdr:cNvPicPr>
      </xdr:nvPicPr>
      <xdr:blipFill>
        <a:blip xmlns:r="http://schemas.openxmlformats.org/officeDocument/2006/relationships" r:embed="rId420"/>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98" name="Picture 1499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2010000}"/>
            </a:ext>
          </a:extLst>
        </xdr:cNvPr>
        <xdr:cNvPicPr>
          <a:picLocks noChangeAspect="1" noChangeArrowheads="1"/>
        </xdr:cNvPicPr>
      </xdr:nvPicPr>
      <xdr:blipFill>
        <a:blip xmlns:r="http://schemas.openxmlformats.org/officeDocument/2006/relationships" r:embed="rId421"/>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99" name="Picture 1499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3010000}"/>
            </a:ext>
          </a:extLst>
        </xdr:cNvPr>
        <xdr:cNvPicPr>
          <a:picLocks noChangeAspect="1" noChangeArrowheads="1"/>
        </xdr:cNvPicPr>
      </xdr:nvPicPr>
      <xdr:blipFill>
        <a:blip xmlns:r="http://schemas.openxmlformats.org/officeDocument/2006/relationships" r:embed="rId422"/>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500" name="Picture 1499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4010000}"/>
            </a:ext>
          </a:extLst>
        </xdr:cNvPr>
        <xdr:cNvPicPr>
          <a:picLocks noChangeAspect="1" noChangeArrowheads="1"/>
        </xdr:cNvPicPr>
      </xdr:nvPicPr>
      <xdr:blipFill>
        <a:blip xmlns:r="http://schemas.openxmlformats.org/officeDocument/2006/relationships" r:embed="rId42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501" name="Picture 149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5010000}"/>
            </a:ext>
          </a:extLst>
        </xdr:cNvPr>
        <xdr:cNvPicPr>
          <a:picLocks noChangeAspect="1" noChangeArrowheads="1"/>
        </xdr:cNvPicPr>
      </xdr:nvPicPr>
      <xdr:blipFill>
        <a:blip xmlns:r="http://schemas.openxmlformats.org/officeDocument/2006/relationships" r:embed="rId42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502" name="Picture 150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6010000}"/>
            </a:ext>
          </a:extLst>
        </xdr:cNvPr>
        <xdr:cNvPicPr>
          <a:picLocks noChangeAspect="1" noChangeArrowheads="1"/>
        </xdr:cNvPicPr>
      </xdr:nvPicPr>
      <xdr:blipFill>
        <a:blip xmlns:r="http://schemas.openxmlformats.org/officeDocument/2006/relationships" r:embed="rId42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503"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7010000}"/>
            </a:ext>
          </a:extLst>
        </xdr:cNvPr>
        <xdr:cNvPicPr>
          <a:picLocks noChangeAspect="1" noChangeArrowheads="1"/>
        </xdr:cNvPicPr>
      </xdr:nvPicPr>
      <xdr:blipFill>
        <a:blip xmlns:r="http://schemas.openxmlformats.org/officeDocument/2006/relationships" r:embed="rId42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504" name="Picture 1500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8010000}"/>
            </a:ext>
          </a:extLst>
        </xdr:cNvPr>
        <xdr:cNvPicPr>
          <a:picLocks noChangeAspect="1" noChangeArrowheads="1"/>
        </xdr:cNvPicPr>
      </xdr:nvPicPr>
      <xdr:blipFill>
        <a:blip xmlns:r="http://schemas.openxmlformats.org/officeDocument/2006/relationships" r:embed="rId42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505" name="Picture 150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9010000}"/>
            </a:ext>
          </a:extLst>
        </xdr:cNvPr>
        <xdr:cNvPicPr>
          <a:picLocks noChangeAspect="1" noChangeArrowheads="1"/>
        </xdr:cNvPicPr>
      </xdr:nvPicPr>
      <xdr:blipFill>
        <a:blip xmlns:r="http://schemas.openxmlformats.org/officeDocument/2006/relationships" r:embed="rId428"/>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506" name="Picture 150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A010000}"/>
            </a:ext>
          </a:extLst>
        </xdr:cNvPr>
        <xdr:cNvPicPr>
          <a:picLocks noChangeAspect="1" noChangeArrowheads="1"/>
        </xdr:cNvPicPr>
      </xdr:nvPicPr>
      <xdr:blipFill>
        <a:blip xmlns:r="http://schemas.openxmlformats.org/officeDocument/2006/relationships" r:embed="rId429"/>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507"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B010000}"/>
            </a:ext>
          </a:extLst>
        </xdr:cNvPr>
        <xdr:cNvPicPr>
          <a:picLocks noChangeAspect="1" noChangeArrowheads="1"/>
        </xdr:cNvPicPr>
      </xdr:nvPicPr>
      <xdr:blipFill>
        <a:blip xmlns:r="http://schemas.openxmlformats.org/officeDocument/2006/relationships" r:embed="rId430"/>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508"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C010000}"/>
            </a:ext>
          </a:extLst>
        </xdr:cNvPr>
        <xdr:cNvPicPr>
          <a:picLocks noChangeAspect="1" noChangeArrowheads="1"/>
        </xdr:cNvPicPr>
      </xdr:nvPicPr>
      <xdr:blipFill>
        <a:blip xmlns:r="http://schemas.openxmlformats.org/officeDocument/2006/relationships" r:embed="rId431"/>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509" name="Picture 120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D010000}"/>
            </a:ext>
          </a:extLst>
        </xdr:cNvPr>
        <xdr:cNvPicPr>
          <a:picLocks noChangeAspect="1" noChangeArrowheads="1"/>
        </xdr:cNvPicPr>
      </xdr:nvPicPr>
      <xdr:blipFill>
        <a:blip xmlns:r="http://schemas.openxmlformats.org/officeDocument/2006/relationships" r:embed="rId432"/>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510" name="Picture 120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E010000}"/>
            </a:ext>
          </a:extLst>
        </xdr:cNvPr>
        <xdr:cNvPicPr>
          <a:picLocks noChangeAspect="1" noChangeArrowheads="1"/>
        </xdr:cNvPicPr>
      </xdr:nvPicPr>
      <xdr:blipFill>
        <a:blip xmlns:r="http://schemas.openxmlformats.org/officeDocument/2006/relationships" r:embed="rId43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511" name="Picture 12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F010000}"/>
            </a:ext>
          </a:extLst>
        </xdr:cNvPr>
        <xdr:cNvPicPr>
          <a:picLocks noChangeAspect="1" noChangeArrowheads="1"/>
        </xdr:cNvPicPr>
      </xdr:nvPicPr>
      <xdr:blipFill>
        <a:blip xmlns:r="http://schemas.openxmlformats.org/officeDocument/2006/relationships" r:embed="rId43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512" name="Picture 12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0020000}"/>
            </a:ext>
          </a:extLst>
        </xdr:cNvPr>
        <xdr:cNvPicPr>
          <a:picLocks noChangeAspect="1" noChangeArrowheads="1"/>
        </xdr:cNvPicPr>
      </xdr:nvPicPr>
      <xdr:blipFill>
        <a:blip xmlns:r="http://schemas.openxmlformats.org/officeDocument/2006/relationships" r:embed="rId43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513" name="Picture 150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1020000}"/>
            </a:ext>
          </a:extLst>
        </xdr:cNvPr>
        <xdr:cNvPicPr>
          <a:picLocks noChangeAspect="1" noChangeArrowheads="1"/>
        </xdr:cNvPicPr>
      </xdr:nvPicPr>
      <xdr:blipFill>
        <a:blip xmlns:r="http://schemas.openxmlformats.org/officeDocument/2006/relationships" r:embed="rId43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514" name="Picture 150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2020000}"/>
            </a:ext>
          </a:extLst>
        </xdr:cNvPr>
        <xdr:cNvPicPr>
          <a:picLocks noChangeAspect="1" noChangeArrowheads="1"/>
        </xdr:cNvPicPr>
      </xdr:nvPicPr>
      <xdr:blipFill>
        <a:blip xmlns:r="http://schemas.openxmlformats.org/officeDocument/2006/relationships" r:embed="rId43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515" name="Picture 150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3020000}"/>
            </a:ext>
          </a:extLst>
        </xdr:cNvPr>
        <xdr:cNvPicPr>
          <a:picLocks noChangeAspect="1" noChangeArrowheads="1"/>
        </xdr:cNvPicPr>
      </xdr:nvPicPr>
      <xdr:blipFill>
        <a:blip xmlns:r="http://schemas.openxmlformats.org/officeDocument/2006/relationships" r:embed="rId438"/>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516" name="Picture 150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4020000}"/>
            </a:ext>
          </a:extLst>
        </xdr:cNvPr>
        <xdr:cNvPicPr>
          <a:picLocks noChangeAspect="1" noChangeArrowheads="1"/>
        </xdr:cNvPicPr>
      </xdr:nvPicPr>
      <xdr:blipFill>
        <a:blip xmlns:r="http://schemas.openxmlformats.org/officeDocument/2006/relationships" r:embed="rId439"/>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517" name="Picture 121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5020000}"/>
            </a:ext>
          </a:extLst>
        </xdr:cNvPr>
        <xdr:cNvPicPr>
          <a:picLocks noChangeAspect="1" noChangeArrowheads="1"/>
        </xdr:cNvPicPr>
      </xdr:nvPicPr>
      <xdr:blipFill>
        <a:blip xmlns:r="http://schemas.openxmlformats.org/officeDocument/2006/relationships" r:embed="rId440"/>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518" name="Picture 121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6020000}"/>
            </a:ext>
          </a:extLst>
        </xdr:cNvPr>
        <xdr:cNvPicPr>
          <a:picLocks noChangeAspect="1" noChangeArrowheads="1"/>
        </xdr:cNvPicPr>
      </xdr:nvPicPr>
      <xdr:blipFill>
        <a:blip xmlns:r="http://schemas.openxmlformats.org/officeDocument/2006/relationships" r:embed="rId441"/>
        <a:srcRect/>
        <a:stretch>
          <a:fillRect/>
        </a:stretch>
      </xdr:blipFill>
      <xdr:spPr bwMode="auto">
        <a:xfrm>
          <a:off x="1171575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519" name="Picture 121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7020000}"/>
            </a:ext>
          </a:extLst>
        </xdr:cNvPr>
        <xdr:cNvPicPr>
          <a:picLocks noChangeAspect="1" noChangeArrowheads="1"/>
        </xdr:cNvPicPr>
      </xdr:nvPicPr>
      <xdr:blipFill>
        <a:blip xmlns:r="http://schemas.openxmlformats.org/officeDocument/2006/relationships" r:embed="rId442"/>
        <a:srcRect/>
        <a:stretch>
          <a:fillRect/>
        </a:stretch>
      </xdr:blipFill>
      <xdr:spPr bwMode="auto">
        <a:xfrm>
          <a:off x="143637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520" name="Picture 121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8020000}"/>
            </a:ext>
          </a:extLst>
        </xdr:cNvPr>
        <xdr:cNvPicPr>
          <a:picLocks noChangeAspect="1" noChangeArrowheads="1"/>
        </xdr:cNvPicPr>
      </xdr:nvPicPr>
      <xdr:blipFill>
        <a:blip xmlns:r="http://schemas.openxmlformats.org/officeDocument/2006/relationships" r:embed="rId44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521" name="Picture 121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9020000}"/>
            </a:ext>
          </a:extLst>
        </xdr:cNvPr>
        <xdr:cNvPicPr>
          <a:picLocks noChangeAspect="1" noChangeArrowheads="1"/>
        </xdr:cNvPicPr>
      </xdr:nvPicPr>
      <xdr:blipFill>
        <a:blip xmlns:r="http://schemas.openxmlformats.org/officeDocument/2006/relationships" r:embed="rId444"/>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522" name="Picture 121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A020000}"/>
            </a:ext>
          </a:extLst>
        </xdr:cNvPr>
        <xdr:cNvPicPr>
          <a:picLocks noChangeAspect="1" noChangeArrowheads="1"/>
        </xdr:cNvPicPr>
      </xdr:nvPicPr>
      <xdr:blipFill>
        <a:blip xmlns:r="http://schemas.openxmlformats.org/officeDocument/2006/relationships" r:embed="rId445"/>
        <a:srcRect/>
        <a:stretch>
          <a:fillRect/>
        </a:stretch>
      </xdr:blipFill>
      <xdr:spPr bwMode="auto">
        <a:xfrm>
          <a:off x="143637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523" name="Picture 1502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B020000}"/>
            </a:ext>
          </a:extLst>
        </xdr:cNvPr>
        <xdr:cNvPicPr>
          <a:picLocks noChangeAspect="1" noChangeArrowheads="1"/>
        </xdr:cNvPicPr>
      </xdr:nvPicPr>
      <xdr:blipFill>
        <a:blip xmlns:r="http://schemas.openxmlformats.org/officeDocument/2006/relationships" r:embed="rId44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524" name="Picture 121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C020000}"/>
            </a:ext>
          </a:extLst>
        </xdr:cNvPr>
        <xdr:cNvPicPr>
          <a:picLocks noChangeAspect="1" noChangeArrowheads="1"/>
        </xdr:cNvPicPr>
      </xdr:nvPicPr>
      <xdr:blipFill>
        <a:blip xmlns:r="http://schemas.openxmlformats.org/officeDocument/2006/relationships" r:embed="rId447"/>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525" name="Picture 121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D020000}"/>
            </a:ext>
          </a:extLst>
        </xdr:cNvPr>
        <xdr:cNvPicPr>
          <a:picLocks noChangeAspect="1" noChangeArrowheads="1"/>
        </xdr:cNvPicPr>
      </xdr:nvPicPr>
      <xdr:blipFill>
        <a:blip xmlns:r="http://schemas.openxmlformats.org/officeDocument/2006/relationships" r:embed="rId448"/>
        <a:srcRect/>
        <a:stretch>
          <a:fillRect/>
        </a:stretch>
      </xdr:blipFill>
      <xdr:spPr bwMode="auto">
        <a:xfrm>
          <a:off x="1171575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789" name="Picture 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50A0000}"/>
            </a:ext>
          </a:extLst>
        </xdr:cNvPr>
        <xdr:cNvPicPr>
          <a:picLocks noChangeAspect="1" noChangeArrowheads="1"/>
        </xdr:cNvPicPr>
      </xdr:nvPicPr>
      <xdr:blipFill>
        <a:blip xmlns:r="http://schemas.openxmlformats.org/officeDocument/2006/relationships" r:embed="rId44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790" name="Picture 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60A0000}"/>
            </a:ext>
          </a:extLst>
        </xdr:cNvPr>
        <xdr:cNvPicPr>
          <a:picLocks noChangeAspect="1" noChangeArrowheads="1"/>
        </xdr:cNvPicPr>
      </xdr:nvPicPr>
      <xdr:blipFill>
        <a:blip xmlns:r="http://schemas.openxmlformats.org/officeDocument/2006/relationships" r:embed="rId45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791" name="Picture 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70A0000}"/>
            </a:ext>
          </a:extLst>
        </xdr:cNvPr>
        <xdr:cNvPicPr>
          <a:picLocks noChangeAspect="1" noChangeArrowheads="1"/>
        </xdr:cNvPicPr>
      </xdr:nvPicPr>
      <xdr:blipFill>
        <a:blip xmlns:r="http://schemas.openxmlformats.org/officeDocument/2006/relationships" r:embed="rId45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792"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80A0000}"/>
            </a:ext>
          </a:extLst>
        </xdr:cNvPr>
        <xdr:cNvPicPr>
          <a:picLocks noChangeAspect="1" noChangeArrowheads="1"/>
        </xdr:cNvPicPr>
      </xdr:nvPicPr>
      <xdr:blipFill>
        <a:blip xmlns:r="http://schemas.openxmlformats.org/officeDocument/2006/relationships" r:embed="rId45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793"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90A0000}"/>
            </a:ext>
          </a:extLst>
        </xdr:cNvPr>
        <xdr:cNvPicPr>
          <a:picLocks noChangeAspect="1" noChangeArrowheads="1"/>
        </xdr:cNvPicPr>
      </xdr:nvPicPr>
      <xdr:blipFill>
        <a:blip xmlns:r="http://schemas.openxmlformats.org/officeDocument/2006/relationships" r:embed="rId45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794"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A0A0000}"/>
            </a:ext>
          </a:extLst>
        </xdr:cNvPr>
        <xdr:cNvPicPr>
          <a:picLocks noChangeAspect="1" noChangeArrowheads="1"/>
        </xdr:cNvPicPr>
      </xdr:nvPicPr>
      <xdr:blipFill>
        <a:blip xmlns:r="http://schemas.openxmlformats.org/officeDocument/2006/relationships" r:embed="rId454"/>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795" name="Picture 177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B0A0000}"/>
            </a:ext>
          </a:extLst>
        </xdr:cNvPr>
        <xdr:cNvPicPr>
          <a:picLocks noChangeAspect="1" noChangeArrowheads="1"/>
        </xdr:cNvPicPr>
      </xdr:nvPicPr>
      <xdr:blipFill>
        <a:blip xmlns:r="http://schemas.openxmlformats.org/officeDocument/2006/relationships" r:embed="rId45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796" name="Picture 177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C0A0000}"/>
            </a:ext>
          </a:extLst>
        </xdr:cNvPr>
        <xdr:cNvPicPr>
          <a:picLocks noChangeAspect="1" noChangeArrowheads="1"/>
        </xdr:cNvPicPr>
      </xdr:nvPicPr>
      <xdr:blipFill>
        <a:blip xmlns:r="http://schemas.openxmlformats.org/officeDocument/2006/relationships" r:embed="rId45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797" name="Picture 17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D0A0000}"/>
            </a:ext>
          </a:extLst>
        </xdr:cNvPr>
        <xdr:cNvPicPr>
          <a:picLocks noChangeAspect="1" noChangeArrowheads="1"/>
        </xdr:cNvPicPr>
      </xdr:nvPicPr>
      <xdr:blipFill>
        <a:blip xmlns:r="http://schemas.openxmlformats.org/officeDocument/2006/relationships" r:embed="rId45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798"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E0A0000}"/>
            </a:ext>
          </a:extLst>
        </xdr:cNvPr>
        <xdr:cNvPicPr>
          <a:picLocks noChangeAspect="1" noChangeArrowheads="1"/>
        </xdr:cNvPicPr>
      </xdr:nvPicPr>
      <xdr:blipFill>
        <a:blip xmlns:r="http://schemas.openxmlformats.org/officeDocument/2006/relationships" r:embed="rId45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799" name="Picture 17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F0A0000}"/>
            </a:ext>
          </a:extLst>
        </xdr:cNvPr>
        <xdr:cNvPicPr>
          <a:picLocks noChangeAspect="1" noChangeArrowheads="1"/>
        </xdr:cNvPicPr>
      </xdr:nvPicPr>
      <xdr:blipFill>
        <a:blip xmlns:r="http://schemas.openxmlformats.org/officeDocument/2006/relationships" r:embed="rId45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00" name="Picture 17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00A0000}"/>
            </a:ext>
          </a:extLst>
        </xdr:cNvPr>
        <xdr:cNvPicPr>
          <a:picLocks noChangeAspect="1" noChangeArrowheads="1"/>
        </xdr:cNvPicPr>
      </xdr:nvPicPr>
      <xdr:blipFill>
        <a:blip xmlns:r="http://schemas.openxmlformats.org/officeDocument/2006/relationships" r:embed="rId46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01" name="Picture 17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10A0000}"/>
            </a:ext>
          </a:extLst>
        </xdr:cNvPr>
        <xdr:cNvPicPr>
          <a:picLocks noChangeAspect="1" noChangeArrowheads="1"/>
        </xdr:cNvPicPr>
      </xdr:nvPicPr>
      <xdr:blipFill>
        <a:blip xmlns:r="http://schemas.openxmlformats.org/officeDocument/2006/relationships" r:embed="rId46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02"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20A0000}"/>
            </a:ext>
          </a:extLst>
        </xdr:cNvPr>
        <xdr:cNvPicPr>
          <a:picLocks noChangeAspect="1" noChangeArrowheads="1"/>
        </xdr:cNvPicPr>
      </xdr:nvPicPr>
      <xdr:blipFill>
        <a:blip xmlns:r="http://schemas.openxmlformats.org/officeDocument/2006/relationships" r:embed="rId46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03"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30A0000}"/>
            </a:ext>
          </a:extLst>
        </xdr:cNvPr>
        <xdr:cNvPicPr>
          <a:picLocks noChangeAspect="1" noChangeArrowheads="1"/>
        </xdr:cNvPicPr>
      </xdr:nvPicPr>
      <xdr:blipFill>
        <a:blip xmlns:r="http://schemas.openxmlformats.org/officeDocument/2006/relationships" r:embed="rId46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04" name="Picture 120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40A0000}"/>
            </a:ext>
          </a:extLst>
        </xdr:cNvPr>
        <xdr:cNvPicPr>
          <a:picLocks noChangeAspect="1" noChangeArrowheads="1"/>
        </xdr:cNvPicPr>
      </xdr:nvPicPr>
      <xdr:blipFill>
        <a:blip xmlns:r="http://schemas.openxmlformats.org/officeDocument/2006/relationships" r:embed="rId464"/>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05" name="Picture 120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50A0000}"/>
            </a:ext>
          </a:extLst>
        </xdr:cNvPr>
        <xdr:cNvPicPr>
          <a:picLocks noChangeAspect="1" noChangeArrowheads="1"/>
        </xdr:cNvPicPr>
      </xdr:nvPicPr>
      <xdr:blipFill>
        <a:blip xmlns:r="http://schemas.openxmlformats.org/officeDocument/2006/relationships" r:embed="rId46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06" name="Picture 12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60A0000}"/>
            </a:ext>
          </a:extLst>
        </xdr:cNvPr>
        <xdr:cNvPicPr>
          <a:picLocks noChangeAspect="1" noChangeArrowheads="1"/>
        </xdr:cNvPicPr>
      </xdr:nvPicPr>
      <xdr:blipFill>
        <a:blip xmlns:r="http://schemas.openxmlformats.org/officeDocument/2006/relationships" r:embed="rId46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07" name="Picture 12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70A0000}"/>
            </a:ext>
          </a:extLst>
        </xdr:cNvPr>
        <xdr:cNvPicPr>
          <a:picLocks noChangeAspect="1" noChangeArrowheads="1"/>
        </xdr:cNvPicPr>
      </xdr:nvPicPr>
      <xdr:blipFill>
        <a:blip xmlns:r="http://schemas.openxmlformats.org/officeDocument/2006/relationships" r:embed="rId46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08" name="Picture 178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80A0000}"/>
            </a:ext>
          </a:extLst>
        </xdr:cNvPr>
        <xdr:cNvPicPr>
          <a:picLocks noChangeAspect="1" noChangeArrowheads="1"/>
        </xdr:cNvPicPr>
      </xdr:nvPicPr>
      <xdr:blipFill>
        <a:blip xmlns:r="http://schemas.openxmlformats.org/officeDocument/2006/relationships" r:embed="rId46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09" name="Picture 178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90A0000}"/>
            </a:ext>
          </a:extLst>
        </xdr:cNvPr>
        <xdr:cNvPicPr>
          <a:picLocks noChangeAspect="1" noChangeArrowheads="1"/>
        </xdr:cNvPicPr>
      </xdr:nvPicPr>
      <xdr:blipFill>
        <a:blip xmlns:r="http://schemas.openxmlformats.org/officeDocument/2006/relationships" r:embed="rId46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10" name="Picture 178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A0A0000}"/>
            </a:ext>
          </a:extLst>
        </xdr:cNvPr>
        <xdr:cNvPicPr>
          <a:picLocks noChangeAspect="1" noChangeArrowheads="1"/>
        </xdr:cNvPicPr>
      </xdr:nvPicPr>
      <xdr:blipFill>
        <a:blip xmlns:r="http://schemas.openxmlformats.org/officeDocument/2006/relationships" r:embed="rId47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11" name="Picture 178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B0A0000}"/>
            </a:ext>
          </a:extLst>
        </xdr:cNvPr>
        <xdr:cNvPicPr>
          <a:picLocks noChangeAspect="1" noChangeArrowheads="1"/>
        </xdr:cNvPicPr>
      </xdr:nvPicPr>
      <xdr:blipFill>
        <a:blip xmlns:r="http://schemas.openxmlformats.org/officeDocument/2006/relationships" r:embed="rId47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12" name="Picture 121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C0A0000}"/>
            </a:ext>
          </a:extLst>
        </xdr:cNvPr>
        <xdr:cNvPicPr>
          <a:picLocks noChangeAspect="1" noChangeArrowheads="1"/>
        </xdr:cNvPicPr>
      </xdr:nvPicPr>
      <xdr:blipFill>
        <a:blip xmlns:r="http://schemas.openxmlformats.org/officeDocument/2006/relationships" r:embed="rId47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13" name="Picture 121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D0A0000}"/>
            </a:ext>
          </a:extLst>
        </xdr:cNvPr>
        <xdr:cNvPicPr>
          <a:picLocks noChangeAspect="1" noChangeArrowheads="1"/>
        </xdr:cNvPicPr>
      </xdr:nvPicPr>
      <xdr:blipFill>
        <a:blip xmlns:r="http://schemas.openxmlformats.org/officeDocument/2006/relationships" r:embed="rId47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14" name="Picture 121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E0A0000}"/>
            </a:ext>
          </a:extLst>
        </xdr:cNvPr>
        <xdr:cNvPicPr>
          <a:picLocks noChangeAspect="1" noChangeArrowheads="1"/>
        </xdr:cNvPicPr>
      </xdr:nvPicPr>
      <xdr:blipFill>
        <a:blip xmlns:r="http://schemas.openxmlformats.org/officeDocument/2006/relationships" r:embed="rId474"/>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15" name="Picture 121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F0A0000}"/>
            </a:ext>
          </a:extLst>
        </xdr:cNvPr>
        <xdr:cNvPicPr>
          <a:picLocks noChangeAspect="1" noChangeArrowheads="1"/>
        </xdr:cNvPicPr>
      </xdr:nvPicPr>
      <xdr:blipFill>
        <a:blip xmlns:r="http://schemas.openxmlformats.org/officeDocument/2006/relationships" r:embed="rId47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16" name="Picture 121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00B0000}"/>
            </a:ext>
          </a:extLst>
        </xdr:cNvPr>
        <xdr:cNvPicPr>
          <a:picLocks noChangeAspect="1" noChangeArrowheads="1"/>
        </xdr:cNvPicPr>
      </xdr:nvPicPr>
      <xdr:blipFill>
        <a:blip xmlns:r="http://schemas.openxmlformats.org/officeDocument/2006/relationships" r:embed="rId47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17" name="Picture 121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10B0000}"/>
            </a:ext>
          </a:extLst>
        </xdr:cNvPr>
        <xdr:cNvPicPr>
          <a:picLocks noChangeAspect="1" noChangeArrowheads="1"/>
        </xdr:cNvPicPr>
      </xdr:nvPicPr>
      <xdr:blipFill>
        <a:blip xmlns:r="http://schemas.openxmlformats.org/officeDocument/2006/relationships" r:embed="rId47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18" name="Picture 179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20B0000}"/>
            </a:ext>
          </a:extLst>
        </xdr:cNvPr>
        <xdr:cNvPicPr>
          <a:picLocks noChangeAspect="1" noChangeArrowheads="1"/>
        </xdr:cNvPicPr>
      </xdr:nvPicPr>
      <xdr:blipFill>
        <a:blip xmlns:r="http://schemas.openxmlformats.org/officeDocument/2006/relationships" r:embed="rId47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19" name="Picture 121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30B0000}"/>
            </a:ext>
          </a:extLst>
        </xdr:cNvPr>
        <xdr:cNvPicPr>
          <a:picLocks noChangeAspect="1" noChangeArrowheads="1"/>
        </xdr:cNvPicPr>
      </xdr:nvPicPr>
      <xdr:blipFill>
        <a:blip xmlns:r="http://schemas.openxmlformats.org/officeDocument/2006/relationships" r:embed="rId47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20" name="Picture 121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40B0000}"/>
            </a:ext>
          </a:extLst>
        </xdr:cNvPr>
        <xdr:cNvPicPr>
          <a:picLocks noChangeAspect="1" noChangeArrowheads="1"/>
        </xdr:cNvPicPr>
      </xdr:nvPicPr>
      <xdr:blipFill>
        <a:blip xmlns:r="http://schemas.openxmlformats.org/officeDocument/2006/relationships" r:embed="rId48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21" name="Picture 121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50B0000}"/>
            </a:ext>
          </a:extLst>
        </xdr:cNvPr>
        <xdr:cNvPicPr>
          <a:picLocks noChangeAspect="1" noChangeArrowheads="1"/>
        </xdr:cNvPicPr>
      </xdr:nvPicPr>
      <xdr:blipFill>
        <a:blip xmlns:r="http://schemas.openxmlformats.org/officeDocument/2006/relationships" r:embed="rId48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22" name="Picture 179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60B0000}"/>
            </a:ext>
          </a:extLst>
        </xdr:cNvPr>
        <xdr:cNvPicPr>
          <a:picLocks noChangeAspect="1" noChangeArrowheads="1"/>
        </xdr:cNvPicPr>
      </xdr:nvPicPr>
      <xdr:blipFill>
        <a:blip xmlns:r="http://schemas.openxmlformats.org/officeDocument/2006/relationships" r:embed="rId48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23" name="Picture 17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70B0000}"/>
            </a:ext>
          </a:extLst>
        </xdr:cNvPr>
        <xdr:cNvPicPr>
          <a:picLocks noChangeAspect="1" noChangeArrowheads="1"/>
        </xdr:cNvPicPr>
      </xdr:nvPicPr>
      <xdr:blipFill>
        <a:blip xmlns:r="http://schemas.openxmlformats.org/officeDocument/2006/relationships" r:embed="rId48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24" name="Picture 18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80B0000}"/>
            </a:ext>
          </a:extLst>
        </xdr:cNvPr>
        <xdr:cNvPicPr>
          <a:picLocks noChangeAspect="1" noChangeArrowheads="1"/>
        </xdr:cNvPicPr>
      </xdr:nvPicPr>
      <xdr:blipFill>
        <a:blip xmlns:r="http://schemas.openxmlformats.org/officeDocument/2006/relationships" r:embed="rId48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25" name="Picture 180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90B0000}"/>
            </a:ext>
          </a:extLst>
        </xdr:cNvPr>
        <xdr:cNvPicPr>
          <a:picLocks noChangeAspect="1" noChangeArrowheads="1"/>
        </xdr:cNvPicPr>
      </xdr:nvPicPr>
      <xdr:blipFill>
        <a:blip xmlns:r="http://schemas.openxmlformats.org/officeDocument/2006/relationships" r:embed="rId485"/>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26" name="Picture 180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A0B0000}"/>
            </a:ext>
          </a:extLst>
        </xdr:cNvPr>
        <xdr:cNvPicPr>
          <a:picLocks noChangeAspect="1" noChangeArrowheads="1"/>
        </xdr:cNvPicPr>
      </xdr:nvPicPr>
      <xdr:blipFill>
        <a:blip xmlns:r="http://schemas.openxmlformats.org/officeDocument/2006/relationships" r:embed="rId486"/>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27" name="Picture 131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B0B0000}"/>
            </a:ext>
          </a:extLst>
        </xdr:cNvPr>
        <xdr:cNvPicPr>
          <a:picLocks noChangeAspect="1" noChangeArrowheads="1"/>
        </xdr:cNvPicPr>
      </xdr:nvPicPr>
      <xdr:blipFill>
        <a:blip xmlns:r="http://schemas.openxmlformats.org/officeDocument/2006/relationships" r:embed="rId48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28" name="Picture 131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C0B0000}"/>
            </a:ext>
          </a:extLst>
        </xdr:cNvPr>
        <xdr:cNvPicPr>
          <a:picLocks noChangeAspect="1" noChangeArrowheads="1"/>
        </xdr:cNvPicPr>
      </xdr:nvPicPr>
      <xdr:blipFill>
        <a:blip xmlns:r="http://schemas.openxmlformats.org/officeDocument/2006/relationships" r:embed="rId488"/>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29" name="Picture 131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D0B0000}"/>
            </a:ext>
          </a:extLst>
        </xdr:cNvPr>
        <xdr:cNvPicPr>
          <a:picLocks noChangeAspect="1" noChangeArrowheads="1"/>
        </xdr:cNvPicPr>
      </xdr:nvPicPr>
      <xdr:blipFill>
        <a:blip xmlns:r="http://schemas.openxmlformats.org/officeDocument/2006/relationships" r:embed="rId489"/>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30" name="Picture 131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E0B0000}"/>
            </a:ext>
          </a:extLst>
        </xdr:cNvPr>
        <xdr:cNvPicPr>
          <a:picLocks noChangeAspect="1" noChangeArrowheads="1"/>
        </xdr:cNvPicPr>
      </xdr:nvPicPr>
      <xdr:blipFill>
        <a:blip xmlns:r="http://schemas.openxmlformats.org/officeDocument/2006/relationships" r:embed="rId49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31" name="Picture 131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F0B0000}"/>
            </a:ext>
          </a:extLst>
        </xdr:cNvPr>
        <xdr:cNvPicPr>
          <a:picLocks noChangeAspect="1" noChangeArrowheads="1"/>
        </xdr:cNvPicPr>
      </xdr:nvPicPr>
      <xdr:blipFill>
        <a:blip xmlns:r="http://schemas.openxmlformats.org/officeDocument/2006/relationships" r:embed="rId491"/>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32" name="Picture 131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00B0000}"/>
            </a:ext>
          </a:extLst>
        </xdr:cNvPr>
        <xdr:cNvPicPr>
          <a:picLocks noChangeAspect="1" noChangeArrowheads="1"/>
        </xdr:cNvPicPr>
      </xdr:nvPicPr>
      <xdr:blipFill>
        <a:blip xmlns:r="http://schemas.openxmlformats.org/officeDocument/2006/relationships" r:embed="rId492"/>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33" name="Picture 18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10B0000}"/>
            </a:ext>
          </a:extLst>
        </xdr:cNvPr>
        <xdr:cNvPicPr>
          <a:picLocks noChangeAspect="1" noChangeArrowheads="1"/>
        </xdr:cNvPicPr>
      </xdr:nvPicPr>
      <xdr:blipFill>
        <a:blip xmlns:r="http://schemas.openxmlformats.org/officeDocument/2006/relationships" r:embed="rId49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34" name="Picture 131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20B0000}"/>
            </a:ext>
          </a:extLst>
        </xdr:cNvPr>
        <xdr:cNvPicPr>
          <a:picLocks noChangeAspect="1" noChangeArrowheads="1"/>
        </xdr:cNvPicPr>
      </xdr:nvPicPr>
      <xdr:blipFill>
        <a:blip xmlns:r="http://schemas.openxmlformats.org/officeDocument/2006/relationships" r:embed="rId49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35" name="Picture 131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30B0000}"/>
            </a:ext>
          </a:extLst>
        </xdr:cNvPr>
        <xdr:cNvPicPr>
          <a:picLocks noChangeAspect="1" noChangeArrowheads="1"/>
        </xdr:cNvPicPr>
      </xdr:nvPicPr>
      <xdr:blipFill>
        <a:blip xmlns:r="http://schemas.openxmlformats.org/officeDocument/2006/relationships" r:embed="rId495"/>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36" name="Picture 131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40B0000}"/>
            </a:ext>
          </a:extLst>
        </xdr:cNvPr>
        <xdr:cNvPicPr>
          <a:picLocks noChangeAspect="1" noChangeArrowheads="1"/>
        </xdr:cNvPicPr>
      </xdr:nvPicPr>
      <xdr:blipFill>
        <a:blip xmlns:r="http://schemas.openxmlformats.org/officeDocument/2006/relationships" r:embed="rId496"/>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37" name="Picture 18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50B0000}"/>
            </a:ext>
          </a:extLst>
        </xdr:cNvPr>
        <xdr:cNvPicPr>
          <a:picLocks noChangeAspect="1" noChangeArrowheads="1"/>
        </xdr:cNvPicPr>
      </xdr:nvPicPr>
      <xdr:blipFill>
        <a:blip xmlns:r="http://schemas.openxmlformats.org/officeDocument/2006/relationships" r:embed="rId49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38" name="Picture 18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60B0000}"/>
            </a:ext>
          </a:extLst>
        </xdr:cNvPr>
        <xdr:cNvPicPr>
          <a:picLocks noChangeAspect="1" noChangeArrowheads="1"/>
        </xdr:cNvPicPr>
      </xdr:nvPicPr>
      <xdr:blipFill>
        <a:blip xmlns:r="http://schemas.openxmlformats.org/officeDocument/2006/relationships" r:embed="rId498"/>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39" name="Picture 18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70B0000}"/>
            </a:ext>
          </a:extLst>
        </xdr:cNvPr>
        <xdr:cNvPicPr>
          <a:picLocks noChangeAspect="1" noChangeArrowheads="1"/>
        </xdr:cNvPicPr>
      </xdr:nvPicPr>
      <xdr:blipFill>
        <a:blip xmlns:r="http://schemas.openxmlformats.org/officeDocument/2006/relationships" r:embed="rId499"/>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40" name="Picture 18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80B0000}"/>
            </a:ext>
          </a:extLst>
        </xdr:cNvPr>
        <xdr:cNvPicPr>
          <a:picLocks noChangeAspect="1" noChangeArrowheads="1"/>
        </xdr:cNvPicPr>
      </xdr:nvPicPr>
      <xdr:blipFill>
        <a:blip xmlns:r="http://schemas.openxmlformats.org/officeDocument/2006/relationships" r:embed="rId50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41" name="Picture 18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90B0000}"/>
            </a:ext>
          </a:extLst>
        </xdr:cNvPr>
        <xdr:cNvPicPr>
          <a:picLocks noChangeAspect="1" noChangeArrowheads="1"/>
        </xdr:cNvPicPr>
      </xdr:nvPicPr>
      <xdr:blipFill>
        <a:blip xmlns:r="http://schemas.openxmlformats.org/officeDocument/2006/relationships" r:embed="rId501"/>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42" name="Picture 181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A0B0000}"/>
            </a:ext>
          </a:extLst>
        </xdr:cNvPr>
        <xdr:cNvPicPr>
          <a:picLocks noChangeAspect="1" noChangeArrowheads="1"/>
        </xdr:cNvPicPr>
      </xdr:nvPicPr>
      <xdr:blipFill>
        <a:blip xmlns:r="http://schemas.openxmlformats.org/officeDocument/2006/relationships" r:embed="rId502"/>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43" name="Picture 1318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B0B0000}"/>
            </a:ext>
          </a:extLst>
        </xdr:cNvPr>
        <xdr:cNvPicPr>
          <a:picLocks noChangeAspect="1" noChangeArrowheads="1"/>
        </xdr:cNvPicPr>
      </xdr:nvPicPr>
      <xdr:blipFill>
        <a:blip xmlns:r="http://schemas.openxmlformats.org/officeDocument/2006/relationships" r:embed="rId50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44" name="Picture 1319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C0B0000}"/>
            </a:ext>
          </a:extLst>
        </xdr:cNvPr>
        <xdr:cNvPicPr>
          <a:picLocks noChangeAspect="1" noChangeArrowheads="1"/>
        </xdr:cNvPicPr>
      </xdr:nvPicPr>
      <xdr:blipFill>
        <a:blip xmlns:r="http://schemas.openxmlformats.org/officeDocument/2006/relationships" r:embed="rId50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45" name="Picture 1319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D0B0000}"/>
            </a:ext>
          </a:extLst>
        </xdr:cNvPr>
        <xdr:cNvPicPr>
          <a:picLocks noChangeAspect="1" noChangeArrowheads="1"/>
        </xdr:cNvPicPr>
      </xdr:nvPicPr>
      <xdr:blipFill>
        <a:blip xmlns:r="http://schemas.openxmlformats.org/officeDocument/2006/relationships" r:embed="rId505"/>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46" name="Picture 1319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E0B0000}"/>
            </a:ext>
          </a:extLst>
        </xdr:cNvPr>
        <xdr:cNvPicPr>
          <a:picLocks noChangeAspect="1" noChangeArrowheads="1"/>
        </xdr:cNvPicPr>
      </xdr:nvPicPr>
      <xdr:blipFill>
        <a:blip xmlns:r="http://schemas.openxmlformats.org/officeDocument/2006/relationships" r:embed="rId506"/>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47" name="Picture 182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1F0B0000}"/>
            </a:ext>
          </a:extLst>
        </xdr:cNvPr>
        <xdr:cNvPicPr>
          <a:picLocks noChangeAspect="1" noChangeArrowheads="1"/>
        </xdr:cNvPicPr>
      </xdr:nvPicPr>
      <xdr:blipFill>
        <a:blip xmlns:r="http://schemas.openxmlformats.org/officeDocument/2006/relationships" r:embed="rId50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48" name="Picture 182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00B0000}"/>
            </a:ext>
          </a:extLst>
        </xdr:cNvPr>
        <xdr:cNvPicPr>
          <a:picLocks noChangeAspect="1" noChangeArrowheads="1"/>
        </xdr:cNvPicPr>
      </xdr:nvPicPr>
      <xdr:blipFill>
        <a:blip xmlns:r="http://schemas.openxmlformats.org/officeDocument/2006/relationships" r:embed="rId508"/>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49" name="Picture 18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10B0000}"/>
            </a:ext>
          </a:extLst>
        </xdr:cNvPr>
        <xdr:cNvPicPr>
          <a:picLocks noChangeAspect="1" noChangeArrowheads="1"/>
        </xdr:cNvPicPr>
      </xdr:nvPicPr>
      <xdr:blipFill>
        <a:blip xmlns:r="http://schemas.openxmlformats.org/officeDocument/2006/relationships" r:embed="rId509"/>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50" name="Picture 18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20B0000}"/>
            </a:ext>
          </a:extLst>
        </xdr:cNvPr>
        <xdr:cNvPicPr>
          <a:picLocks noChangeAspect="1" noChangeArrowheads="1"/>
        </xdr:cNvPicPr>
      </xdr:nvPicPr>
      <xdr:blipFill>
        <a:blip xmlns:r="http://schemas.openxmlformats.org/officeDocument/2006/relationships" r:embed="rId51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51" name="Picture 18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30B0000}"/>
            </a:ext>
          </a:extLst>
        </xdr:cNvPr>
        <xdr:cNvPicPr>
          <a:picLocks noChangeAspect="1" noChangeArrowheads="1"/>
        </xdr:cNvPicPr>
      </xdr:nvPicPr>
      <xdr:blipFill>
        <a:blip xmlns:r="http://schemas.openxmlformats.org/officeDocument/2006/relationships" r:embed="rId511"/>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52" name="Picture 182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40B0000}"/>
            </a:ext>
          </a:extLst>
        </xdr:cNvPr>
        <xdr:cNvPicPr>
          <a:picLocks noChangeAspect="1" noChangeArrowheads="1"/>
        </xdr:cNvPicPr>
      </xdr:nvPicPr>
      <xdr:blipFill>
        <a:blip xmlns:r="http://schemas.openxmlformats.org/officeDocument/2006/relationships" r:embed="rId512"/>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53" name="Picture 131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50B0000}"/>
            </a:ext>
          </a:extLst>
        </xdr:cNvPr>
        <xdr:cNvPicPr>
          <a:picLocks noChangeAspect="1" noChangeArrowheads="1"/>
        </xdr:cNvPicPr>
      </xdr:nvPicPr>
      <xdr:blipFill>
        <a:blip xmlns:r="http://schemas.openxmlformats.org/officeDocument/2006/relationships" r:embed="rId51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54" name="Picture 183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60B0000}"/>
            </a:ext>
          </a:extLst>
        </xdr:cNvPr>
        <xdr:cNvPicPr>
          <a:picLocks noChangeAspect="1" noChangeArrowheads="1"/>
        </xdr:cNvPicPr>
      </xdr:nvPicPr>
      <xdr:blipFill>
        <a:blip xmlns:r="http://schemas.openxmlformats.org/officeDocument/2006/relationships" r:embed="rId51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55" name="Picture 183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70B0000}"/>
            </a:ext>
          </a:extLst>
        </xdr:cNvPr>
        <xdr:cNvPicPr>
          <a:picLocks noChangeAspect="1" noChangeArrowheads="1"/>
        </xdr:cNvPicPr>
      </xdr:nvPicPr>
      <xdr:blipFill>
        <a:blip xmlns:r="http://schemas.openxmlformats.org/officeDocument/2006/relationships" r:embed="rId515"/>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56" name="Picture 183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80B0000}"/>
            </a:ext>
          </a:extLst>
        </xdr:cNvPr>
        <xdr:cNvPicPr>
          <a:picLocks noChangeAspect="1" noChangeArrowheads="1"/>
        </xdr:cNvPicPr>
      </xdr:nvPicPr>
      <xdr:blipFill>
        <a:blip xmlns:r="http://schemas.openxmlformats.org/officeDocument/2006/relationships" r:embed="rId516"/>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57" name="Picture 132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90B0000}"/>
            </a:ext>
          </a:extLst>
        </xdr:cNvPr>
        <xdr:cNvPicPr>
          <a:picLocks noChangeAspect="1" noChangeArrowheads="1"/>
        </xdr:cNvPicPr>
      </xdr:nvPicPr>
      <xdr:blipFill>
        <a:blip xmlns:r="http://schemas.openxmlformats.org/officeDocument/2006/relationships" r:embed="rId51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58" name="Picture 132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A0B0000}"/>
            </a:ext>
          </a:extLst>
        </xdr:cNvPr>
        <xdr:cNvPicPr>
          <a:picLocks noChangeAspect="1" noChangeArrowheads="1"/>
        </xdr:cNvPicPr>
      </xdr:nvPicPr>
      <xdr:blipFill>
        <a:blip xmlns:r="http://schemas.openxmlformats.org/officeDocument/2006/relationships" r:embed="rId518"/>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59" name="Picture 183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B0B0000}"/>
            </a:ext>
          </a:extLst>
        </xdr:cNvPr>
        <xdr:cNvPicPr>
          <a:picLocks noChangeAspect="1" noChangeArrowheads="1"/>
        </xdr:cNvPicPr>
      </xdr:nvPicPr>
      <xdr:blipFill>
        <a:blip xmlns:r="http://schemas.openxmlformats.org/officeDocument/2006/relationships" r:embed="rId51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60" name="Picture 183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C0B0000}"/>
            </a:ext>
          </a:extLst>
        </xdr:cNvPr>
        <xdr:cNvPicPr>
          <a:picLocks noChangeAspect="1" noChangeArrowheads="1"/>
        </xdr:cNvPicPr>
      </xdr:nvPicPr>
      <xdr:blipFill>
        <a:blip xmlns:r="http://schemas.openxmlformats.org/officeDocument/2006/relationships" r:embed="rId52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61" name="Picture 183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D0B0000}"/>
            </a:ext>
          </a:extLst>
        </xdr:cNvPr>
        <xdr:cNvPicPr>
          <a:picLocks noChangeAspect="1" noChangeArrowheads="1"/>
        </xdr:cNvPicPr>
      </xdr:nvPicPr>
      <xdr:blipFill>
        <a:blip xmlns:r="http://schemas.openxmlformats.org/officeDocument/2006/relationships" r:embed="rId52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62" name="Picture 183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E0B0000}"/>
            </a:ext>
          </a:extLst>
        </xdr:cNvPr>
        <xdr:cNvPicPr>
          <a:picLocks noChangeAspect="1" noChangeArrowheads="1"/>
        </xdr:cNvPicPr>
      </xdr:nvPicPr>
      <xdr:blipFill>
        <a:blip xmlns:r="http://schemas.openxmlformats.org/officeDocument/2006/relationships" r:embed="rId52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63" name="Picture 183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2F0B0000}"/>
            </a:ext>
          </a:extLst>
        </xdr:cNvPr>
        <xdr:cNvPicPr>
          <a:picLocks noChangeAspect="1" noChangeArrowheads="1"/>
        </xdr:cNvPicPr>
      </xdr:nvPicPr>
      <xdr:blipFill>
        <a:blip xmlns:r="http://schemas.openxmlformats.org/officeDocument/2006/relationships" r:embed="rId523"/>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64" name="Picture 184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00B0000}"/>
            </a:ext>
          </a:extLst>
        </xdr:cNvPr>
        <xdr:cNvPicPr>
          <a:picLocks noChangeAspect="1" noChangeArrowheads="1"/>
        </xdr:cNvPicPr>
      </xdr:nvPicPr>
      <xdr:blipFill>
        <a:blip xmlns:r="http://schemas.openxmlformats.org/officeDocument/2006/relationships" r:embed="rId524"/>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65" name="Picture 184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10B0000}"/>
            </a:ext>
          </a:extLst>
        </xdr:cNvPr>
        <xdr:cNvPicPr>
          <a:picLocks noChangeAspect="1" noChangeArrowheads="1"/>
        </xdr:cNvPicPr>
      </xdr:nvPicPr>
      <xdr:blipFill>
        <a:blip xmlns:r="http://schemas.openxmlformats.org/officeDocument/2006/relationships" r:embed="rId52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66" name="Picture 184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20B0000}"/>
            </a:ext>
          </a:extLst>
        </xdr:cNvPr>
        <xdr:cNvPicPr>
          <a:picLocks noChangeAspect="1" noChangeArrowheads="1"/>
        </xdr:cNvPicPr>
      </xdr:nvPicPr>
      <xdr:blipFill>
        <a:blip xmlns:r="http://schemas.openxmlformats.org/officeDocument/2006/relationships" r:embed="rId526"/>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67" name="Picture 184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30B0000}"/>
            </a:ext>
          </a:extLst>
        </xdr:cNvPr>
        <xdr:cNvPicPr>
          <a:picLocks noChangeAspect="1" noChangeArrowheads="1"/>
        </xdr:cNvPicPr>
      </xdr:nvPicPr>
      <xdr:blipFill>
        <a:blip xmlns:r="http://schemas.openxmlformats.org/officeDocument/2006/relationships" r:embed="rId527"/>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68" name="Picture 18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40B0000}"/>
            </a:ext>
          </a:extLst>
        </xdr:cNvPr>
        <xdr:cNvPicPr>
          <a:picLocks noChangeAspect="1" noChangeArrowheads="1"/>
        </xdr:cNvPicPr>
      </xdr:nvPicPr>
      <xdr:blipFill>
        <a:blip xmlns:r="http://schemas.openxmlformats.org/officeDocument/2006/relationships" r:embed="rId52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69" name="Picture 18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50B0000}"/>
            </a:ext>
          </a:extLst>
        </xdr:cNvPr>
        <xdr:cNvPicPr>
          <a:picLocks noChangeAspect="1" noChangeArrowheads="1"/>
        </xdr:cNvPicPr>
      </xdr:nvPicPr>
      <xdr:blipFill>
        <a:blip xmlns:r="http://schemas.openxmlformats.org/officeDocument/2006/relationships" r:embed="rId529"/>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70" name="Picture 18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60B0000}"/>
            </a:ext>
          </a:extLst>
        </xdr:cNvPr>
        <xdr:cNvPicPr>
          <a:picLocks noChangeAspect="1" noChangeArrowheads="1"/>
        </xdr:cNvPicPr>
      </xdr:nvPicPr>
      <xdr:blipFill>
        <a:blip xmlns:r="http://schemas.openxmlformats.org/officeDocument/2006/relationships" r:embed="rId530"/>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71" name="Picture 18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70B0000}"/>
            </a:ext>
          </a:extLst>
        </xdr:cNvPr>
        <xdr:cNvPicPr>
          <a:picLocks noChangeAspect="1" noChangeArrowheads="1"/>
        </xdr:cNvPicPr>
      </xdr:nvPicPr>
      <xdr:blipFill>
        <a:blip xmlns:r="http://schemas.openxmlformats.org/officeDocument/2006/relationships" r:embed="rId53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72" name="Picture 18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80B0000}"/>
            </a:ext>
          </a:extLst>
        </xdr:cNvPr>
        <xdr:cNvPicPr>
          <a:picLocks noChangeAspect="1" noChangeArrowheads="1"/>
        </xdr:cNvPicPr>
      </xdr:nvPicPr>
      <xdr:blipFill>
        <a:blip xmlns:r="http://schemas.openxmlformats.org/officeDocument/2006/relationships" r:embed="rId53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73" name="Picture 18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90B0000}"/>
            </a:ext>
          </a:extLst>
        </xdr:cNvPr>
        <xdr:cNvPicPr>
          <a:picLocks noChangeAspect="1" noChangeArrowheads="1"/>
        </xdr:cNvPicPr>
      </xdr:nvPicPr>
      <xdr:blipFill>
        <a:blip xmlns:r="http://schemas.openxmlformats.org/officeDocument/2006/relationships" r:embed="rId53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74" name="Picture 18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A0B0000}"/>
            </a:ext>
          </a:extLst>
        </xdr:cNvPr>
        <xdr:cNvPicPr>
          <a:picLocks noChangeAspect="1" noChangeArrowheads="1"/>
        </xdr:cNvPicPr>
      </xdr:nvPicPr>
      <xdr:blipFill>
        <a:blip xmlns:r="http://schemas.openxmlformats.org/officeDocument/2006/relationships" r:embed="rId534"/>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75" name="Picture 185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B0B0000}"/>
            </a:ext>
          </a:extLst>
        </xdr:cNvPr>
        <xdr:cNvPicPr>
          <a:picLocks noChangeAspect="1" noChangeArrowheads="1"/>
        </xdr:cNvPicPr>
      </xdr:nvPicPr>
      <xdr:blipFill>
        <a:blip xmlns:r="http://schemas.openxmlformats.org/officeDocument/2006/relationships" r:embed="rId535"/>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76" name="Picture 185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C0B0000}"/>
            </a:ext>
          </a:extLst>
        </xdr:cNvPr>
        <xdr:cNvPicPr>
          <a:picLocks noChangeAspect="1" noChangeArrowheads="1"/>
        </xdr:cNvPicPr>
      </xdr:nvPicPr>
      <xdr:blipFill>
        <a:blip xmlns:r="http://schemas.openxmlformats.org/officeDocument/2006/relationships" r:embed="rId53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77" name="Picture 185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D0B0000}"/>
            </a:ext>
          </a:extLst>
        </xdr:cNvPr>
        <xdr:cNvPicPr>
          <a:picLocks noChangeAspect="1" noChangeArrowheads="1"/>
        </xdr:cNvPicPr>
      </xdr:nvPicPr>
      <xdr:blipFill>
        <a:blip xmlns:r="http://schemas.openxmlformats.org/officeDocument/2006/relationships" r:embed="rId537"/>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78" name="Picture 185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E0B0000}"/>
            </a:ext>
          </a:extLst>
        </xdr:cNvPr>
        <xdr:cNvPicPr>
          <a:picLocks noChangeAspect="1" noChangeArrowheads="1"/>
        </xdr:cNvPicPr>
      </xdr:nvPicPr>
      <xdr:blipFill>
        <a:blip xmlns:r="http://schemas.openxmlformats.org/officeDocument/2006/relationships" r:embed="rId538"/>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79" name="Picture 185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3F0B0000}"/>
            </a:ext>
          </a:extLst>
        </xdr:cNvPr>
        <xdr:cNvPicPr>
          <a:picLocks noChangeAspect="1" noChangeArrowheads="1"/>
        </xdr:cNvPicPr>
      </xdr:nvPicPr>
      <xdr:blipFill>
        <a:blip xmlns:r="http://schemas.openxmlformats.org/officeDocument/2006/relationships" r:embed="rId53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80" name="Picture 1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00B0000}"/>
            </a:ext>
          </a:extLst>
        </xdr:cNvPr>
        <xdr:cNvPicPr>
          <a:picLocks noChangeAspect="1" noChangeArrowheads="1"/>
        </xdr:cNvPicPr>
      </xdr:nvPicPr>
      <xdr:blipFill>
        <a:blip xmlns:r="http://schemas.openxmlformats.org/officeDocument/2006/relationships" r:embed="rId54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81" name="Picture 185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10B0000}"/>
            </a:ext>
          </a:extLst>
        </xdr:cNvPr>
        <xdr:cNvPicPr>
          <a:picLocks noChangeAspect="1" noChangeArrowheads="1"/>
        </xdr:cNvPicPr>
      </xdr:nvPicPr>
      <xdr:blipFill>
        <a:blip xmlns:r="http://schemas.openxmlformats.org/officeDocument/2006/relationships" r:embed="rId54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82" name="Picture 185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20B0000}"/>
            </a:ext>
          </a:extLst>
        </xdr:cNvPr>
        <xdr:cNvPicPr>
          <a:picLocks noChangeAspect="1" noChangeArrowheads="1"/>
        </xdr:cNvPicPr>
      </xdr:nvPicPr>
      <xdr:blipFill>
        <a:blip xmlns:r="http://schemas.openxmlformats.org/officeDocument/2006/relationships" r:embed="rId54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83" name="Picture 185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30B0000}"/>
            </a:ext>
          </a:extLst>
        </xdr:cNvPr>
        <xdr:cNvPicPr>
          <a:picLocks noChangeAspect="1" noChangeArrowheads="1"/>
        </xdr:cNvPicPr>
      </xdr:nvPicPr>
      <xdr:blipFill>
        <a:blip xmlns:r="http://schemas.openxmlformats.org/officeDocument/2006/relationships" r:embed="rId543"/>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84" name="Picture 186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40B0000}"/>
            </a:ext>
          </a:extLst>
        </xdr:cNvPr>
        <xdr:cNvPicPr>
          <a:picLocks noChangeAspect="1" noChangeArrowheads="1"/>
        </xdr:cNvPicPr>
      </xdr:nvPicPr>
      <xdr:blipFill>
        <a:blip xmlns:r="http://schemas.openxmlformats.org/officeDocument/2006/relationships" r:embed="rId544"/>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85" name="Picture 186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50B0000}"/>
            </a:ext>
          </a:extLst>
        </xdr:cNvPr>
        <xdr:cNvPicPr>
          <a:picLocks noChangeAspect="1" noChangeArrowheads="1"/>
        </xdr:cNvPicPr>
      </xdr:nvPicPr>
      <xdr:blipFill>
        <a:blip xmlns:r="http://schemas.openxmlformats.org/officeDocument/2006/relationships" r:embed="rId54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86" name="Picture 186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60B0000}"/>
            </a:ext>
          </a:extLst>
        </xdr:cNvPr>
        <xdr:cNvPicPr>
          <a:picLocks noChangeAspect="1" noChangeArrowheads="1"/>
        </xdr:cNvPicPr>
      </xdr:nvPicPr>
      <xdr:blipFill>
        <a:blip xmlns:r="http://schemas.openxmlformats.org/officeDocument/2006/relationships" r:embed="rId546"/>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87" name="Picture 186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70B0000}"/>
            </a:ext>
          </a:extLst>
        </xdr:cNvPr>
        <xdr:cNvPicPr>
          <a:picLocks noChangeAspect="1" noChangeArrowheads="1"/>
        </xdr:cNvPicPr>
      </xdr:nvPicPr>
      <xdr:blipFill>
        <a:blip xmlns:r="http://schemas.openxmlformats.org/officeDocument/2006/relationships" r:embed="rId547"/>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88" name="Picture 186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80B0000}"/>
            </a:ext>
          </a:extLst>
        </xdr:cNvPr>
        <xdr:cNvPicPr>
          <a:picLocks noChangeAspect="1" noChangeArrowheads="1"/>
        </xdr:cNvPicPr>
      </xdr:nvPicPr>
      <xdr:blipFill>
        <a:blip xmlns:r="http://schemas.openxmlformats.org/officeDocument/2006/relationships" r:embed="rId54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89" name="Picture 186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90B0000}"/>
            </a:ext>
          </a:extLst>
        </xdr:cNvPr>
        <xdr:cNvPicPr>
          <a:picLocks noChangeAspect="1" noChangeArrowheads="1"/>
        </xdr:cNvPicPr>
      </xdr:nvPicPr>
      <xdr:blipFill>
        <a:blip xmlns:r="http://schemas.openxmlformats.org/officeDocument/2006/relationships" r:embed="rId549"/>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90" name="Picture 186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A0B0000}"/>
            </a:ext>
          </a:extLst>
        </xdr:cNvPr>
        <xdr:cNvPicPr>
          <a:picLocks noChangeAspect="1" noChangeArrowheads="1"/>
        </xdr:cNvPicPr>
      </xdr:nvPicPr>
      <xdr:blipFill>
        <a:blip xmlns:r="http://schemas.openxmlformats.org/officeDocument/2006/relationships" r:embed="rId550"/>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91" name="Picture 186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B0B0000}"/>
            </a:ext>
          </a:extLst>
        </xdr:cNvPr>
        <xdr:cNvPicPr>
          <a:picLocks noChangeAspect="1" noChangeArrowheads="1"/>
        </xdr:cNvPicPr>
      </xdr:nvPicPr>
      <xdr:blipFill>
        <a:blip xmlns:r="http://schemas.openxmlformats.org/officeDocument/2006/relationships" r:embed="rId55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92" name="Picture 186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C0B0000}"/>
            </a:ext>
          </a:extLst>
        </xdr:cNvPr>
        <xdr:cNvPicPr>
          <a:picLocks noChangeAspect="1" noChangeArrowheads="1"/>
        </xdr:cNvPicPr>
      </xdr:nvPicPr>
      <xdr:blipFill>
        <a:blip xmlns:r="http://schemas.openxmlformats.org/officeDocument/2006/relationships" r:embed="rId55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93" name="Picture 186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D0B0000}"/>
            </a:ext>
          </a:extLst>
        </xdr:cNvPr>
        <xdr:cNvPicPr>
          <a:picLocks noChangeAspect="1" noChangeArrowheads="1"/>
        </xdr:cNvPicPr>
      </xdr:nvPicPr>
      <xdr:blipFill>
        <a:blip xmlns:r="http://schemas.openxmlformats.org/officeDocument/2006/relationships" r:embed="rId553"/>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894" name="Picture 187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E0B0000}"/>
            </a:ext>
          </a:extLst>
        </xdr:cNvPr>
        <xdr:cNvPicPr>
          <a:picLocks noChangeAspect="1" noChangeArrowheads="1"/>
        </xdr:cNvPicPr>
      </xdr:nvPicPr>
      <xdr:blipFill>
        <a:blip xmlns:r="http://schemas.openxmlformats.org/officeDocument/2006/relationships" r:embed="rId554"/>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895" name="Picture 187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F0B0000}"/>
            </a:ext>
          </a:extLst>
        </xdr:cNvPr>
        <xdr:cNvPicPr>
          <a:picLocks noChangeAspect="1" noChangeArrowheads="1"/>
        </xdr:cNvPicPr>
      </xdr:nvPicPr>
      <xdr:blipFill>
        <a:blip xmlns:r="http://schemas.openxmlformats.org/officeDocument/2006/relationships" r:embed="rId55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896" name="Picture 187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00B0000}"/>
            </a:ext>
          </a:extLst>
        </xdr:cNvPr>
        <xdr:cNvPicPr>
          <a:picLocks noChangeAspect="1" noChangeArrowheads="1"/>
        </xdr:cNvPicPr>
      </xdr:nvPicPr>
      <xdr:blipFill>
        <a:blip xmlns:r="http://schemas.openxmlformats.org/officeDocument/2006/relationships" r:embed="rId556"/>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897" name="Picture 18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10B0000}"/>
            </a:ext>
          </a:extLst>
        </xdr:cNvPr>
        <xdr:cNvPicPr>
          <a:picLocks noChangeAspect="1" noChangeArrowheads="1"/>
        </xdr:cNvPicPr>
      </xdr:nvPicPr>
      <xdr:blipFill>
        <a:blip xmlns:r="http://schemas.openxmlformats.org/officeDocument/2006/relationships" r:embed="rId557"/>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898" name="Picture 18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20B0000}"/>
            </a:ext>
          </a:extLst>
        </xdr:cNvPr>
        <xdr:cNvPicPr>
          <a:picLocks noChangeAspect="1" noChangeArrowheads="1"/>
        </xdr:cNvPicPr>
      </xdr:nvPicPr>
      <xdr:blipFill>
        <a:blip xmlns:r="http://schemas.openxmlformats.org/officeDocument/2006/relationships" r:embed="rId55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899" name="Picture 18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30B0000}"/>
            </a:ext>
          </a:extLst>
        </xdr:cNvPr>
        <xdr:cNvPicPr>
          <a:picLocks noChangeAspect="1" noChangeArrowheads="1"/>
        </xdr:cNvPicPr>
      </xdr:nvPicPr>
      <xdr:blipFill>
        <a:blip xmlns:r="http://schemas.openxmlformats.org/officeDocument/2006/relationships" r:embed="rId559"/>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00" name="Picture 18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40B0000}"/>
            </a:ext>
          </a:extLst>
        </xdr:cNvPr>
        <xdr:cNvPicPr>
          <a:picLocks noChangeAspect="1" noChangeArrowheads="1"/>
        </xdr:cNvPicPr>
      </xdr:nvPicPr>
      <xdr:blipFill>
        <a:blip xmlns:r="http://schemas.openxmlformats.org/officeDocument/2006/relationships" r:embed="rId560"/>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01" name="Picture 18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50B0000}"/>
            </a:ext>
          </a:extLst>
        </xdr:cNvPr>
        <xdr:cNvPicPr>
          <a:picLocks noChangeAspect="1" noChangeArrowheads="1"/>
        </xdr:cNvPicPr>
      </xdr:nvPicPr>
      <xdr:blipFill>
        <a:blip xmlns:r="http://schemas.openxmlformats.org/officeDocument/2006/relationships" r:embed="rId56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02" name="Picture 18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60B0000}"/>
            </a:ext>
          </a:extLst>
        </xdr:cNvPr>
        <xdr:cNvPicPr>
          <a:picLocks noChangeAspect="1" noChangeArrowheads="1"/>
        </xdr:cNvPicPr>
      </xdr:nvPicPr>
      <xdr:blipFill>
        <a:blip xmlns:r="http://schemas.openxmlformats.org/officeDocument/2006/relationships" r:embed="rId56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03" name="Picture 187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70B0000}"/>
            </a:ext>
          </a:extLst>
        </xdr:cNvPr>
        <xdr:cNvPicPr>
          <a:picLocks noChangeAspect="1" noChangeArrowheads="1"/>
        </xdr:cNvPicPr>
      </xdr:nvPicPr>
      <xdr:blipFill>
        <a:blip xmlns:r="http://schemas.openxmlformats.org/officeDocument/2006/relationships" r:embed="rId563"/>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04" name="Picture 18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80B0000}"/>
            </a:ext>
          </a:extLst>
        </xdr:cNvPr>
        <xdr:cNvPicPr>
          <a:picLocks noChangeAspect="1" noChangeArrowheads="1"/>
        </xdr:cNvPicPr>
      </xdr:nvPicPr>
      <xdr:blipFill>
        <a:blip xmlns:r="http://schemas.openxmlformats.org/officeDocument/2006/relationships" r:embed="rId564"/>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05" name="Picture 18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90B0000}"/>
            </a:ext>
          </a:extLst>
        </xdr:cNvPr>
        <xdr:cNvPicPr>
          <a:picLocks noChangeAspect="1" noChangeArrowheads="1"/>
        </xdr:cNvPicPr>
      </xdr:nvPicPr>
      <xdr:blipFill>
        <a:blip xmlns:r="http://schemas.openxmlformats.org/officeDocument/2006/relationships" r:embed="rId565"/>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906" name="Picture 18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A0B0000}"/>
            </a:ext>
          </a:extLst>
        </xdr:cNvPr>
        <xdr:cNvPicPr>
          <a:picLocks noChangeAspect="1" noChangeArrowheads="1"/>
        </xdr:cNvPicPr>
      </xdr:nvPicPr>
      <xdr:blipFill>
        <a:blip xmlns:r="http://schemas.openxmlformats.org/officeDocument/2006/relationships" r:embed="rId566"/>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907" name="Picture 188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B0B0000}"/>
            </a:ext>
          </a:extLst>
        </xdr:cNvPr>
        <xdr:cNvPicPr>
          <a:picLocks noChangeAspect="1" noChangeArrowheads="1"/>
        </xdr:cNvPicPr>
      </xdr:nvPicPr>
      <xdr:blipFill>
        <a:blip xmlns:r="http://schemas.openxmlformats.org/officeDocument/2006/relationships" r:embed="rId567"/>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08" name="Picture 188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C0B0000}"/>
            </a:ext>
          </a:extLst>
        </xdr:cNvPr>
        <xdr:cNvPicPr>
          <a:picLocks noChangeAspect="1" noChangeArrowheads="1"/>
        </xdr:cNvPicPr>
      </xdr:nvPicPr>
      <xdr:blipFill>
        <a:blip xmlns:r="http://schemas.openxmlformats.org/officeDocument/2006/relationships" r:embed="rId568"/>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09" name="Picture 188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D0B0000}"/>
            </a:ext>
          </a:extLst>
        </xdr:cNvPr>
        <xdr:cNvPicPr>
          <a:picLocks noChangeAspect="1" noChangeArrowheads="1"/>
        </xdr:cNvPicPr>
      </xdr:nvPicPr>
      <xdr:blipFill>
        <a:blip xmlns:r="http://schemas.openxmlformats.org/officeDocument/2006/relationships" r:embed="rId569"/>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10" name="Picture 188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E0B0000}"/>
            </a:ext>
          </a:extLst>
        </xdr:cNvPr>
        <xdr:cNvPicPr>
          <a:picLocks noChangeAspect="1" noChangeArrowheads="1"/>
        </xdr:cNvPicPr>
      </xdr:nvPicPr>
      <xdr:blipFill>
        <a:blip xmlns:r="http://schemas.openxmlformats.org/officeDocument/2006/relationships" r:embed="rId570"/>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11" name="Picture 188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F0B0000}"/>
            </a:ext>
          </a:extLst>
        </xdr:cNvPr>
        <xdr:cNvPicPr>
          <a:picLocks noChangeAspect="1" noChangeArrowheads="1"/>
        </xdr:cNvPicPr>
      </xdr:nvPicPr>
      <xdr:blipFill>
        <a:blip xmlns:r="http://schemas.openxmlformats.org/officeDocument/2006/relationships" r:embed="rId571"/>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12" name="Picture 188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00B0000}"/>
            </a:ext>
          </a:extLst>
        </xdr:cNvPr>
        <xdr:cNvPicPr>
          <a:picLocks noChangeAspect="1" noChangeArrowheads="1"/>
        </xdr:cNvPicPr>
      </xdr:nvPicPr>
      <xdr:blipFill>
        <a:blip xmlns:r="http://schemas.openxmlformats.org/officeDocument/2006/relationships" r:embed="rId572"/>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13" name="Picture 188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10B0000}"/>
            </a:ext>
          </a:extLst>
        </xdr:cNvPr>
        <xdr:cNvPicPr>
          <a:picLocks noChangeAspect="1" noChangeArrowheads="1"/>
        </xdr:cNvPicPr>
      </xdr:nvPicPr>
      <xdr:blipFill>
        <a:blip xmlns:r="http://schemas.openxmlformats.org/officeDocument/2006/relationships" r:embed="rId573"/>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14" name="Picture 189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20B0000}"/>
            </a:ext>
          </a:extLst>
        </xdr:cNvPr>
        <xdr:cNvPicPr>
          <a:picLocks noChangeAspect="1" noChangeArrowheads="1"/>
        </xdr:cNvPicPr>
      </xdr:nvPicPr>
      <xdr:blipFill>
        <a:blip xmlns:r="http://schemas.openxmlformats.org/officeDocument/2006/relationships" r:embed="rId574"/>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15" name="Picture 189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30B0000}"/>
            </a:ext>
          </a:extLst>
        </xdr:cNvPr>
        <xdr:cNvPicPr>
          <a:picLocks noChangeAspect="1" noChangeArrowheads="1"/>
        </xdr:cNvPicPr>
      </xdr:nvPicPr>
      <xdr:blipFill>
        <a:blip xmlns:r="http://schemas.openxmlformats.org/officeDocument/2006/relationships" r:embed="rId57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16" name="Picture 189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40B0000}"/>
            </a:ext>
          </a:extLst>
        </xdr:cNvPr>
        <xdr:cNvPicPr>
          <a:picLocks noChangeAspect="1" noChangeArrowheads="1"/>
        </xdr:cNvPicPr>
      </xdr:nvPicPr>
      <xdr:blipFill>
        <a:blip xmlns:r="http://schemas.openxmlformats.org/officeDocument/2006/relationships" r:embed="rId57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17" name="Picture 189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50B0000}"/>
            </a:ext>
          </a:extLst>
        </xdr:cNvPr>
        <xdr:cNvPicPr>
          <a:picLocks noChangeAspect="1" noChangeArrowheads="1"/>
        </xdr:cNvPicPr>
      </xdr:nvPicPr>
      <xdr:blipFill>
        <a:blip xmlns:r="http://schemas.openxmlformats.org/officeDocument/2006/relationships" r:embed="rId57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18" name="Picture 189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60B0000}"/>
            </a:ext>
          </a:extLst>
        </xdr:cNvPr>
        <xdr:cNvPicPr>
          <a:picLocks noChangeAspect="1" noChangeArrowheads="1"/>
        </xdr:cNvPicPr>
      </xdr:nvPicPr>
      <xdr:blipFill>
        <a:blip xmlns:r="http://schemas.openxmlformats.org/officeDocument/2006/relationships" r:embed="rId57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919" name="Picture 189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70B0000}"/>
            </a:ext>
          </a:extLst>
        </xdr:cNvPr>
        <xdr:cNvPicPr>
          <a:picLocks noChangeAspect="1" noChangeArrowheads="1"/>
        </xdr:cNvPicPr>
      </xdr:nvPicPr>
      <xdr:blipFill>
        <a:blip xmlns:r="http://schemas.openxmlformats.org/officeDocument/2006/relationships" r:embed="rId579"/>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920" name="Picture 189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80B0000}"/>
            </a:ext>
          </a:extLst>
        </xdr:cNvPr>
        <xdr:cNvPicPr>
          <a:picLocks noChangeAspect="1" noChangeArrowheads="1"/>
        </xdr:cNvPicPr>
      </xdr:nvPicPr>
      <xdr:blipFill>
        <a:blip xmlns:r="http://schemas.openxmlformats.org/officeDocument/2006/relationships" r:embed="rId580"/>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21" name="Picture 189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90B0000}"/>
            </a:ext>
          </a:extLst>
        </xdr:cNvPr>
        <xdr:cNvPicPr>
          <a:picLocks noChangeAspect="1" noChangeArrowheads="1"/>
        </xdr:cNvPicPr>
      </xdr:nvPicPr>
      <xdr:blipFill>
        <a:blip xmlns:r="http://schemas.openxmlformats.org/officeDocument/2006/relationships" r:embed="rId58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22" name="Picture 189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A0B0000}"/>
            </a:ext>
          </a:extLst>
        </xdr:cNvPr>
        <xdr:cNvPicPr>
          <a:picLocks noChangeAspect="1" noChangeArrowheads="1"/>
        </xdr:cNvPicPr>
      </xdr:nvPicPr>
      <xdr:blipFill>
        <a:blip xmlns:r="http://schemas.openxmlformats.org/officeDocument/2006/relationships" r:embed="rId582"/>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23" name="Picture 18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B0B0000}"/>
            </a:ext>
          </a:extLst>
        </xdr:cNvPr>
        <xdr:cNvPicPr>
          <a:picLocks noChangeAspect="1" noChangeArrowheads="1"/>
        </xdr:cNvPicPr>
      </xdr:nvPicPr>
      <xdr:blipFill>
        <a:blip xmlns:r="http://schemas.openxmlformats.org/officeDocument/2006/relationships" r:embed="rId583"/>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24" name="Picture 19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C0B0000}"/>
            </a:ext>
          </a:extLst>
        </xdr:cNvPr>
        <xdr:cNvPicPr>
          <a:picLocks noChangeAspect="1" noChangeArrowheads="1"/>
        </xdr:cNvPicPr>
      </xdr:nvPicPr>
      <xdr:blipFill>
        <a:blip xmlns:r="http://schemas.openxmlformats.org/officeDocument/2006/relationships" r:embed="rId58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25" name="Picture 190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D0B0000}"/>
            </a:ext>
          </a:extLst>
        </xdr:cNvPr>
        <xdr:cNvPicPr>
          <a:picLocks noChangeAspect="1" noChangeArrowheads="1"/>
        </xdr:cNvPicPr>
      </xdr:nvPicPr>
      <xdr:blipFill>
        <a:blip xmlns:r="http://schemas.openxmlformats.org/officeDocument/2006/relationships" r:embed="rId58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26" name="Picture 190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E0B0000}"/>
            </a:ext>
          </a:extLst>
        </xdr:cNvPr>
        <xdr:cNvPicPr>
          <a:picLocks noChangeAspect="1" noChangeArrowheads="1"/>
        </xdr:cNvPicPr>
      </xdr:nvPicPr>
      <xdr:blipFill>
        <a:blip xmlns:r="http://schemas.openxmlformats.org/officeDocument/2006/relationships" r:embed="rId58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27" name="Picture 19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6F0B0000}"/>
            </a:ext>
          </a:extLst>
        </xdr:cNvPr>
        <xdr:cNvPicPr>
          <a:picLocks noChangeAspect="1" noChangeArrowheads="1"/>
        </xdr:cNvPicPr>
      </xdr:nvPicPr>
      <xdr:blipFill>
        <a:blip xmlns:r="http://schemas.openxmlformats.org/officeDocument/2006/relationships" r:embed="rId58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28" name="Picture 19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00B0000}"/>
            </a:ext>
          </a:extLst>
        </xdr:cNvPr>
        <xdr:cNvPicPr>
          <a:picLocks noChangeAspect="1" noChangeArrowheads="1"/>
        </xdr:cNvPicPr>
      </xdr:nvPicPr>
      <xdr:blipFill>
        <a:blip xmlns:r="http://schemas.openxmlformats.org/officeDocument/2006/relationships" r:embed="rId58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929" name="Picture 190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10B0000}"/>
            </a:ext>
          </a:extLst>
        </xdr:cNvPr>
        <xdr:cNvPicPr>
          <a:picLocks noChangeAspect="1" noChangeArrowheads="1"/>
        </xdr:cNvPicPr>
      </xdr:nvPicPr>
      <xdr:blipFill>
        <a:blip xmlns:r="http://schemas.openxmlformats.org/officeDocument/2006/relationships" r:embed="rId589"/>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930" name="Picture 190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20B0000}"/>
            </a:ext>
          </a:extLst>
        </xdr:cNvPr>
        <xdr:cNvPicPr>
          <a:picLocks noChangeAspect="1" noChangeArrowheads="1"/>
        </xdr:cNvPicPr>
      </xdr:nvPicPr>
      <xdr:blipFill>
        <a:blip xmlns:r="http://schemas.openxmlformats.org/officeDocument/2006/relationships" r:embed="rId590"/>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31" name="Picture 190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30B0000}"/>
            </a:ext>
          </a:extLst>
        </xdr:cNvPr>
        <xdr:cNvPicPr>
          <a:picLocks noChangeAspect="1" noChangeArrowheads="1"/>
        </xdr:cNvPicPr>
      </xdr:nvPicPr>
      <xdr:blipFill>
        <a:blip xmlns:r="http://schemas.openxmlformats.org/officeDocument/2006/relationships" r:embed="rId59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32" name="Picture 19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40B0000}"/>
            </a:ext>
          </a:extLst>
        </xdr:cNvPr>
        <xdr:cNvPicPr>
          <a:picLocks noChangeAspect="1" noChangeArrowheads="1"/>
        </xdr:cNvPicPr>
      </xdr:nvPicPr>
      <xdr:blipFill>
        <a:blip xmlns:r="http://schemas.openxmlformats.org/officeDocument/2006/relationships" r:embed="rId592"/>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33" name="Picture 19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50B0000}"/>
            </a:ext>
          </a:extLst>
        </xdr:cNvPr>
        <xdr:cNvPicPr>
          <a:picLocks noChangeAspect="1" noChangeArrowheads="1"/>
        </xdr:cNvPicPr>
      </xdr:nvPicPr>
      <xdr:blipFill>
        <a:blip xmlns:r="http://schemas.openxmlformats.org/officeDocument/2006/relationships" r:embed="rId593"/>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34" name="Picture 19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60B0000}"/>
            </a:ext>
          </a:extLst>
        </xdr:cNvPr>
        <xdr:cNvPicPr>
          <a:picLocks noChangeAspect="1" noChangeArrowheads="1"/>
        </xdr:cNvPicPr>
      </xdr:nvPicPr>
      <xdr:blipFill>
        <a:blip xmlns:r="http://schemas.openxmlformats.org/officeDocument/2006/relationships" r:embed="rId59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35" name="Picture 19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70B0000}"/>
            </a:ext>
          </a:extLst>
        </xdr:cNvPr>
        <xdr:cNvPicPr>
          <a:picLocks noChangeAspect="1" noChangeArrowheads="1"/>
        </xdr:cNvPicPr>
      </xdr:nvPicPr>
      <xdr:blipFill>
        <a:blip xmlns:r="http://schemas.openxmlformats.org/officeDocument/2006/relationships" r:embed="rId59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36" name="Picture 19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80B0000}"/>
            </a:ext>
          </a:extLst>
        </xdr:cNvPr>
        <xdr:cNvPicPr>
          <a:picLocks noChangeAspect="1" noChangeArrowheads="1"/>
        </xdr:cNvPicPr>
      </xdr:nvPicPr>
      <xdr:blipFill>
        <a:blip xmlns:r="http://schemas.openxmlformats.org/officeDocument/2006/relationships" r:embed="rId59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37" name="Picture 19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90B0000}"/>
            </a:ext>
          </a:extLst>
        </xdr:cNvPr>
        <xdr:cNvPicPr>
          <a:picLocks noChangeAspect="1" noChangeArrowheads="1"/>
        </xdr:cNvPicPr>
      </xdr:nvPicPr>
      <xdr:blipFill>
        <a:blip xmlns:r="http://schemas.openxmlformats.org/officeDocument/2006/relationships" r:embed="rId59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38" name="Picture 19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A0B0000}"/>
            </a:ext>
          </a:extLst>
        </xdr:cNvPr>
        <xdr:cNvPicPr>
          <a:picLocks noChangeAspect="1" noChangeArrowheads="1"/>
        </xdr:cNvPicPr>
      </xdr:nvPicPr>
      <xdr:blipFill>
        <a:blip xmlns:r="http://schemas.openxmlformats.org/officeDocument/2006/relationships" r:embed="rId59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939" name="Picture 19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B0B0000}"/>
            </a:ext>
          </a:extLst>
        </xdr:cNvPr>
        <xdr:cNvPicPr>
          <a:picLocks noChangeAspect="1" noChangeArrowheads="1"/>
        </xdr:cNvPicPr>
      </xdr:nvPicPr>
      <xdr:blipFill>
        <a:blip xmlns:r="http://schemas.openxmlformats.org/officeDocument/2006/relationships" r:embed="rId599"/>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2940" name="Picture 19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C0B0000}"/>
            </a:ext>
          </a:extLst>
        </xdr:cNvPr>
        <xdr:cNvPicPr>
          <a:picLocks noChangeAspect="1" noChangeArrowheads="1"/>
        </xdr:cNvPicPr>
      </xdr:nvPicPr>
      <xdr:blipFill>
        <a:blip xmlns:r="http://schemas.openxmlformats.org/officeDocument/2006/relationships" r:embed="rId600"/>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41" name="Picture 19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D0B0000}"/>
            </a:ext>
          </a:extLst>
        </xdr:cNvPr>
        <xdr:cNvPicPr>
          <a:picLocks noChangeAspect="1" noChangeArrowheads="1"/>
        </xdr:cNvPicPr>
      </xdr:nvPicPr>
      <xdr:blipFill>
        <a:blip xmlns:r="http://schemas.openxmlformats.org/officeDocument/2006/relationships" r:embed="rId601"/>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42" name="Picture 191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E0B0000}"/>
            </a:ext>
          </a:extLst>
        </xdr:cNvPr>
        <xdr:cNvPicPr>
          <a:picLocks noChangeAspect="1" noChangeArrowheads="1"/>
        </xdr:cNvPicPr>
      </xdr:nvPicPr>
      <xdr:blipFill>
        <a:blip xmlns:r="http://schemas.openxmlformats.org/officeDocument/2006/relationships" r:embed="rId602"/>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43" name="Picture 191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7F0B0000}"/>
            </a:ext>
          </a:extLst>
        </xdr:cNvPr>
        <xdr:cNvPicPr>
          <a:picLocks noChangeAspect="1" noChangeArrowheads="1"/>
        </xdr:cNvPicPr>
      </xdr:nvPicPr>
      <xdr:blipFill>
        <a:blip xmlns:r="http://schemas.openxmlformats.org/officeDocument/2006/relationships" r:embed="rId603"/>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44" name="Picture 192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00B0000}"/>
            </a:ext>
          </a:extLst>
        </xdr:cNvPr>
        <xdr:cNvPicPr>
          <a:picLocks noChangeAspect="1" noChangeArrowheads="1"/>
        </xdr:cNvPicPr>
      </xdr:nvPicPr>
      <xdr:blipFill>
        <a:blip xmlns:r="http://schemas.openxmlformats.org/officeDocument/2006/relationships" r:embed="rId604"/>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45" name="Picture 192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10B0000}"/>
            </a:ext>
          </a:extLst>
        </xdr:cNvPr>
        <xdr:cNvPicPr>
          <a:picLocks noChangeAspect="1" noChangeArrowheads="1"/>
        </xdr:cNvPicPr>
      </xdr:nvPicPr>
      <xdr:blipFill>
        <a:blip xmlns:r="http://schemas.openxmlformats.org/officeDocument/2006/relationships" r:embed="rId60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46" name="Picture 192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20B0000}"/>
            </a:ext>
          </a:extLst>
        </xdr:cNvPr>
        <xdr:cNvPicPr>
          <a:picLocks noChangeAspect="1" noChangeArrowheads="1"/>
        </xdr:cNvPicPr>
      </xdr:nvPicPr>
      <xdr:blipFill>
        <a:blip xmlns:r="http://schemas.openxmlformats.org/officeDocument/2006/relationships" r:embed="rId60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47" name="Picture 192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30B0000}"/>
            </a:ext>
          </a:extLst>
        </xdr:cNvPr>
        <xdr:cNvPicPr>
          <a:picLocks noChangeAspect="1" noChangeArrowheads="1"/>
        </xdr:cNvPicPr>
      </xdr:nvPicPr>
      <xdr:blipFill>
        <a:blip xmlns:r="http://schemas.openxmlformats.org/officeDocument/2006/relationships" r:embed="rId60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48" name="Picture 192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40B0000}"/>
            </a:ext>
          </a:extLst>
        </xdr:cNvPr>
        <xdr:cNvPicPr>
          <a:picLocks noChangeAspect="1" noChangeArrowheads="1"/>
        </xdr:cNvPicPr>
      </xdr:nvPicPr>
      <xdr:blipFill>
        <a:blip xmlns:r="http://schemas.openxmlformats.org/officeDocument/2006/relationships" r:embed="rId60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2949" name="Picture 19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50B0000}"/>
            </a:ext>
          </a:extLst>
        </xdr:cNvPr>
        <xdr:cNvPicPr>
          <a:picLocks noChangeAspect="1" noChangeArrowheads="1"/>
        </xdr:cNvPicPr>
      </xdr:nvPicPr>
      <xdr:blipFill>
        <a:blip xmlns:r="http://schemas.openxmlformats.org/officeDocument/2006/relationships" r:embed="rId609"/>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2950" name="Picture 19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60B0000}"/>
            </a:ext>
          </a:extLst>
        </xdr:cNvPr>
        <xdr:cNvPicPr>
          <a:picLocks noChangeAspect="1" noChangeArrowheads="1"/>
        </xdr:cNvPicPr>
      </xdr:nvPicPr>
      <xdr:blipFill>
        <a:blip xmlns:r="http://schemas.openxmlformats.org/officeDocument/2006/relationships" r:embed="rId61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2951" name="Picture 19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70B0000}"/>
            </a:ext>
          </a:extLst>
        </xdr:cNvPr>
        <xdr:cNvPicPr>
          <a:picLocks noChangeAspect="1" noChangeArrowheads="1"/>
        </xdr:cNvPicPr>
      </xdr:nvPicPr>
      <xdr:blipFill>
        <a:blip xmlns:r="http://schemas.openxmlformats.org/officeDocument/2006/relationships" r:embed="rId611"/>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2952" name="Picture 192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80B0000}"/>
            </a:ext>
          </a:extLst>
        </xdr:cNvPr>
        <xdr:cNvPicPr>
          <a:picLocks noChangeAspect="1" noChangeArrowheads="1"/>
        </xdr:cNvPicPr>
      </xdr:nvPicPr>
      <xdr:blipFill>
        <a:blip xmlns:r="http://schemas.openxmlformats.org/officeDocument/2006/relationships" r:embed="rId612"/>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2953" name="Picture 192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890B0000}"/>
            </a:ext>
          </a:extLst>
        </xdr:cNvPr>
        <xdr:cNvPicPr>
          <a:picLocks noChangeAspect="1" noChangeArrowheads="1"/>
        </xdr:cNvPicPr>
      </xdr:nvPicPr>
      <xdr:blipFill>
        <a:blip xmlns:r="http://schemas.openxmlformats.org/officeDocument/2006/relationships" r:embed="rId61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417" name="Picture 236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1110000}"/>
            </a:ext>
          </a:extLst>
        </xdr:cNvPr>
        <xdr:cNvPicPr>
          <a:picLocks noChangeAspect="1" noChangeArrowheads="1"/>
        </xdr:cNvPicPr>
      </xdr:nvPicPr>
      <xdr:blipFill>
        <a:blip xmlns:r="http://schemas.openxmlformats.org/officeDocument/2006/relationships" r:embed="rId61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418" name="Picture 237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2110000}"/>
            </a:ext>
          </a:extLst>
        </xdr:cNvPr>
        <xdr:cNvPicPr>
          <a:picLocks noChangeAspect="1" noChangeArrowheads="1"/>
        </xdr:cNvPicPr>
      </xdr:nvPicPr>
      <xdr:blipFill>
        <a:blip xmlns:r="http://schemas.openxmlformats.org/officeDocument/2006/relationships" r:embed="rId615"/>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419" name="Picture 237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3110000}"/>
            </a:ext>
          </a:extLst>
        </xdr:cNvPr>
        <xdr:cNvPicPr>
          <a:picLocks noChangeAspect="1" noChangeArrowheads="1"/>
        </xdr:cNvPicPr>
      </xdr:nvPicPr>
      <xdr:blipFill>
        <a:blip xmlns:r="http://schemas.openxmlformats.org/officeDocument/2006/relationships" r:embed="rId616"/>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420" name="Picture 237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4110000}"/>
            </a:ext>
          </a:extLst>
        </xdr:cNvPr>
        <xdr:cNvPicPr>
          <a:picLocks noChangeAspect="1" noChangeArrowheads="1"/>
        </xdr:cNvPicPr>
      </xdr:nvPicPr>
      <xdr:blipFill>
        <a:blip xmlns:r="http://schemas.openxmlformats.org/officeDocument/2006/relationships" r:embed="rId61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421" name="Picture 23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5110000}"/>
            </a:ext>
          </a:extLst>
        </xdr:cNvPr>
        <xdr:cNvPicPr>
          <a:picLocks noChangeAspect="1" noChangeArrowheads="1"/>
        </xdr:cNvPicPr>
      </xdr:nvPicPr>
      <xdr:blipFill>
        <a:blip xmlns:r="http://schemas.openxmlformats.org/officeDocument/2006/relationships" r:embed="rId618"/>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422" name="Picture 23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6110000}"/>
            </a:ext>
          </a:extLst>
        </xdr:cNvPr>
        <xdr:cNvPicPr>
          <a:picLocks noChangeAspect="1" noChangeArrowheads="1"/>
        </xdr:cNvPicPr>
      </xdr:nvPicPr>
      <xdr:blipFill>
        <a:blip xmlns:r="http://schemas.openxmlformats.org/officeDocument/2006/relationships" r:embed="rId619"/>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423" name="Picture 23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7110000}"/>
            </a:ext>
          </a:extLst>
        </xdr:cNvPr>
        <xdr:cNvPicPr>
          <a:picLocks noChangeAspect="1" noChangeArrowheads="1"/>
        </xdr:cNvPicPr>
      </xdr:nvPicPr>
      <xdr:blipFill>
        <a:blip xmlns:r="http://schemas.openxmlformats.org/officeDocument/2006/relationships" r:embed="rId62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424" name="Picture 23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8110000}"/>
            </a:ext>
          </a:extLst>
        </xdr:cNvPr>
        <xdr:cNvPicPr>
          <a:picLocks noChangeAspect="1" noChangeArrowheads="1"/>
        </xdr:cNvPicPr>
      </xdr:nvPicPr>
      <xdr:blipFill>
        <a:blip xmlns:r="http://schemas.openxmlformats.org/officeDocument/2006/relationships" r:embed="rId621"/>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425" name="Picture 23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9110000}"/>
            </a:ext>
          </a:extLst>
        </xdr:cNvPr>
        <xdr:cNvPicPr>
          <a:picLocks noChangeAspect="1" noChangeArrowheads="1"/>
        </xdr:cNvPicPr>
      </xdr:nvPicPr>
      <xdr:blipFill>
        <a:blip xmlns:r="http://schemas.openxmlformats.org/officeDocument/2006/relationships" r:embed="rId622"/>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426" name="Picture 23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A110000}"/>
            </a:ext>
          </a:extLst>
        </xdr:cNvPr>
        <xdr:cNvPicPr>
          <a:picLocks noChangeAspect="1" noChangeArrowheads="1"/>
        </xdr:cNvPicPr>
      </xdr:nvPicPr>
      <xdr:blipFill>
        <a:blip xmlns:r="http://schemas.openxmlformats.org/officeDocument/2006/relationships" r:embed="rId623"/>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427" name="Picture 237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B110000}"/>
            </a:ext>
          </a:extLst>
        </xdr:cNvPr>
        <xdr:cNvPicPr>
          <a:picLocks noChangeAspect="1" noChangeArrowheads="1"/>
        </xdr:cNvPicPr>
      </xdr:nvPicPr>
      <xdr:blipFill>
        <a:blip xmlns:r="http://schemas.openxmlformats.org/officeDocument/2006/relationships" r:embed="rId62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428" name="Picture 23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C110000}"/>
            </a:ext>
          </a:extLst>
        </xdr:cNvPr>
        <xdr:cNvPicPr>
          <a:picLocks noChangeAspect="1" noChangeArrowheads="1"/>
        </xdr:cNvPicPr>
      </xdr:nvPicPr>
      <xdr:blipFill>
        <a:blip xmlns:r="http://schemas.openxmlformats.org/officeDocument/2006/relationships" r:embed="rId625"/>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429" name="Picture 238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D110000}"/>
            </a:ext>
          </a:extLst>
        </xdr:cNvPr>
        <xdr:cNvPicPr>
          <a:picLocks noChangeAspect="1" noChangeArrowheads="1"/>
        </xdr:cNvPicPr>
      </xdr:nvPicPr>
      <xdr:blipFill>
        <a:blip xmlns:r="http://schemas.openxmlformats.org/officeDocument/2006/relationships" r:embed="rId626"/>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4430" name="Picture 238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E110000}"/>
            </a:ext>
          </a:extLst>
        </xdr:cNvPr>
        <xdr:cNvPicPr>
          <a:picLocks noChangeAspect="1" noChangeArrowheads="1"/>
        </xdr:cNvPicPr>
      </xdr:nvPicPr>
      <xdr:blipFill>
        <a:blip xmlns:r="http://schemas.openxmlformats.org/officeDocument/2006/relationships" r:embed="rId62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4431" name="Picture 238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4F110000}"/>
            </a:ext>
          </a:extLst>
        </xdr:cNvPr>
        <xdr:cNvPicPr>
          <a:picLocks noChangeAspect="1" noChangeArrowheads="1"/>
        </xdr:cNvPicPr>
      </xdr:nvPicPr>
      <xdr:blipFill>
        <a:blip xmlns:r="http://schemas.openxmlformats.org/officeDocument/2006/relationships" r:embed="rId628"/>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4432" name="Picture 238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0110000}"/>
            </a:ext>
          </a:extLst>
        </xdr:cNvPr>
        <xdr:cNvPicPr>
          <a:picLocks noChangeAspect="1" noChangeArrowheads="1"/>
        </xdr:cNvPicPr>
      </xdr:nvPicPr>
      <xdr:blipFill>
        <a:blip xmlns:r="http://schemas.openxmlformats.org/officeDocument/2006/relationships" r:embed="rId629"/>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4433" name="Picture 238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1110000}"/>
            </a:ext>
          </a:extLst>
        </xdr:cNvPr>
        <xdr:cNvPicPr>
          <a:picLocks noChangeAspect="1" noChangeArrowheads="1"/>
        </xdr:cNvPicPr>
      </xdr:nvPicPr>
      <xdr:blipFill>
        <a:blip xmlns:r="http://schemas.openxmlformats.org/officeDocument/2006/relationships" r:embed="rId63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4434" name="Picture 238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2110000}"/>
            </a:ext>
          </a:extLst>
        </xdr:cNvPr>
        <xdr:cNvPicPr>
          <a:picLocks noChangeAspect="1" noChangeArrowheads="1"/>
        </xdr:cNvPicPr>
      </xdr:nvPicPr>
      <xdr:blipFill>
        <a:blip xmlns:r="http://schemas.openxmlformats.org/officeDocument/2006/relationships" r:embed="rId631"/>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4435" name="Picture 238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53110000}"/>
            </a:ext>
          </a:extLst>
        </xdr:cNvPr>
        <xdr:cNvPicPr>
          <a:picLocks noChangeAspect="1" noChangeArrowheads="1"/>
        </xdr:cNvPicPr>
      </xdr:nvPicPr>
      <xdr:blipFill>
        <a:blip xmlns:r="http://schemas.openxmlformats.org/officeDocument/2006/relationships" r:embed="rId632"/>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9447" name="Picture 739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7240000}"/>
            </a:ext>
          </a:extLst>
        </xdr:cNvPr>
        <xdr:cNvPicPr>
          <a:picLocks noChangeAspect="1" noChangeArrowheads="1"/>
        </xdr:cNvPicPr>
      </xdr:nvPicPr>
      <xdr:blipFill>
        <a:blip xmlns:r="http://schemas.openxmlformats.org/officeDocument/2006/relationships" r:embed="rId63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9448" name="Picture 740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8240000}"/>
            </a:ext>
          </a:extLst>
        </xdr:cNvPr>
        <xdr:cNvPicPr>
          <a:picLocks noChangeAspect="1" noChangeArrowheads="1"/>
        </xdr:cNvPicPr>
      </xdr:nvPicPr>
      <xdr:blipFill>
        <a:blip xmlns:r="http://schemas.openxmlformats.org/officeDocument/2006/relationships" r:embed="rId634"/>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9449" name="Picture 740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9240000}"/>
            </a:ext>
          </a:extLst>
        </xdr:cNvPr>
        <xdr:cNvPicPr>
          <a:picLocks noChangeAspect="1" noChangeArrowheads="1"/>
        </xdr:cNvPicPr>
      </xdr:nvPicPr>
      <xdr:blipFill>
        <a:blip xmlns:r="http://schemas.openxmlformats.org/officeDocument/2006/relationships" r:embed="rId635"/>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9450" name="Picture 740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A240000}"/>
            </a:ext>
          </a:extLst>
        </xdr:cNvPr>
        <xdr:cNvPicPr>
          <a:picLocks noChangeAspect="1" noChangeArrowheads="1"/>
        </xdr:cNvPicPr>
      </xdr:nvPicPr>
      <xdr:blipFill>
        <a:blip xmlns:r="http://schemas.openxmlformats.org/officeDocument/2006/relationships" r:embed="rId63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9451" name="Picture 740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B240000}"/>
            </a:ext>
          </a:extLst>
        </xdr:cNvPr>
        <xdr:cNvPicPr>
          <a:picLocks noChangeAspect="1" noChangeArrowheads="1"/>
        </xdr:cNvPicPr>
      </xdr:nvPicPr>
      <xdr:blipFill>
        <a:blip xmlns:r="http://schemas.openxmlformats.org/officeDocument/2006/relationships" r:embed="rId637"/>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9452" name="Picture 740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C240000}"/>
            </a:ext>
          </a:extLst>
        </xdr:cNvPr>
        <xdr:cNvPicPr>
          <a:picLocks noChangeAspect="1" noChangeArrowheads="1"/>
        </xdr:cNvPicPr>
      </xdr:nvPicPr>
      <xdr:blipFill>
        <a:blip xmlns:r="http://schemas.openxmlformats.org/officeDocument/2006/relationships" r:embed="rId638"/>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9453" name="Picture 740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D240000}"/>
            </a:ext>
          </a:extLst>
        </xdr:cNvPr>
        <xdr:cNvPicPr>
          <a:picLocks noChangeAspect="1" noChangeArrowheads="1"/>
        </xdr:cNvPicPr>
      </xdr:nvPicPr>
      <xdr:blipFill>
        <a:blip xmlns:r="http://schemas.openxmlformats.org/officeDocument/2006/relationships" r:embed="rId63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9454" name="Picture 740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E240000}"/>
            </a:ext>
          </a:extLst>
        </xdr:cNvPr>
        <xdr:cNvPicPr>
          <a:picLocks noChangeAspect="1" noChangeArrowheads="1"/>
        </xdr:cNvPicPr>
      </xdr:nvPicPr>
      <xdr:blipFill>
        <a:blip xmlns:r="http://schemas.openxmlformats.org/officeDocument/2006/relationships" r:embed="rId64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9455" name="Picture 740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F240000}"/>
            </a:ext>
          </a:extLst>
        </xdr:cNvPr>
        <xdr:cNvPicPr>
          <a:picLocks noChangeAspect="1" noChangeArrowheads="1"/>
        </xdr:cNvPicPr>
      </xdr:nvPicPr>
      <xdr:blipFill>
        <a:blip xmlns:r="http://schemas.openxmlformats.org/officeDocument/2006/relationships" r:embed="rId64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9456" name="Picture 74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0240000}"/>
            </a:ext>
          </a:extLst>
        </xdr:cNvPr>
        <xdr:cNvPicPr>
          <a:picLocks noChangeAspect="1" noChangeArrowheads="1"/>
        </xdr:cNvPicPr>
      </xdr:nvPicPr>
      <xdr:blipFill>
        <a:blip xmlns:r="http://schemas.openxmlformats.org/officeDocument/2006/relationships" r:embed="rId64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9457" name="Picture 74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1240000}"/>
            </a:ext>
          </a:extLst>
        </xdr:cNvPr>
        <xdr:cNvPicPr>
          <a:picLocks noChangeAspect="1" noChangeArrowheads="1"/>
        </xdr:cNvPicPr>
      </xdr:nvPicPr>
      <xdr:blipFill>
        <a:blip xmlns:r="http://schemas.openxmlformats.org/officeDocument/2006/relationships" r:embed="rId643"/>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9458" name="Picture 74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2240000}"/>
            </a:ext>
          </a:extLst>
        </xdr:cNvPr>
        <xdr:cNvPicPr>
          <a:picLocks noChangeAspect="1" noChangeArrowheads="1"/>
        </xdr:cNvPicPr>
      </xdr:nvPicPr>
      <xdr:blipFill>
        <a:blip xmlns:r="http://schemas.openxmlformats.org/officeDocument/2006/relationships" r:embed="rId644"/>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9459" name="Picture 74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3240000}"/>
            </a:ext>
          </a:extLst>
        </xdr:cNvPr>
        <xdr:cNvPicPr>
          <a:picLocks noChangeAspect="1" noChangeArrowheads="1"/>
        </xdr:cNvPicPr>
      </xdr:nvPicPr>
      <xdr:blipFill>
        <a:blip xmlns:r="http://schemas.openxmlformats.org/officeDocument/2006/relationships" r:embed="rId645"/>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9460" name="Picture 74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4240000}"/>
            </a:ext>
          </a:extLst>
        </xdr:cNvPr>
        <xdr:cNvPicPr>
          <a:picLocks noChangeAspect="1" noChangeArrowheads="1"/>
        </xdr:cNvPicPr>
      </xdr:nvPicPr>
      <xdr:blipFill>
        <a:blip xmlns:r="http://schemas.openxmlformats.org/officeDocument/2006/relationships" r:embed="rId646"/>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9461" name="Picture 74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5240000}"/>
            </a:ext>
          </a:extLst>
        </xdr:cNvPr>
        <xdr:cNvPicPr>
          <a:picLocks noChangeAspect="1" noChangeArrowheads="1"/>
        </xdr:cNvPicPr>
      </xdr:nvPicPr>
      <xdr:blipFill>
        <a:blip xmlns:r="http://schemas.openxmlformats.org/officeDocument/2006/relationships" r:embed="rId647"/>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9462" name="Picture 741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6240000}"/>
            </a:ext>
          </a:extLst>
        </xdr:cNvPr>
        <xdr:cNvPicPr>
          <a:picLocks noChangeAspect="1" noChangeArrowheads="1"/>
        </xdr:cNvPicPr>
      </xdr:nvPicPr>
      <xdr:blipFill>
        <a:blip xmlns:r="http://schemas.openxmlformats.org/officeDocument/2006/relationships" r:embed="rId648"/>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9464" name="Picture 74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8240000}"/>
            </a:ext>
          </a:extLst>
        </xdr:cNvPr>
        <xdr:cNvPicPr>
          <a:picLocks noChangeAspect="1" noChangeArrowheads="1"/>
        </xdr:cNvPicPr>
      </xdr:nvPicPr>
      <xdr:blipFill>
        <a:blip xmlns:r="http://schemas.openxmlformats.org/officeDocument/2006/relationships" r:embed="rId64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9465" name="Picture 74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9240000}"/>
            </a:ext>
          </a:extLst>
        </xdr:cNvPr>
        <xdr:cNvPicPr>
          <a:picLocks noChangeAspect="1" noChangeArrowheads="1"/>
        </xdr:cNvPicPr>
      </xdr:nvPicPr>
      <xdr:blipFill>
        <a:blip xmlns:r="http://schemas.openxmlformats.org/officeDocument/2006/relationships" r:embed="rId65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9466" name="Picture 741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A240000}"/>
            </a:ext>
          </a:extLst>
        </xdr:cNvPr>
        <xdr:cNvPicPr>
          <a:picLocks noChangeAspect="1" noChangeArrowheads="1"/>
        </xdr:cNvPicPr>
      </xdr:nvPicPr>
      <xdr:blipFill>
        <a:blip xmlns:r="http://schemas.openxmlformats.org/officeDocument/2006/relationships" r:embed="rId65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9467" name="Picture 741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B240000}"/>
            </a:ext>
          </a:extLst>
        </xdr:cNvPr>
        <xdr:cNvPicPr>
          <a:picLocks noChangeAspect="1" noChangeArrowheads="1"/>
        </xdr:cNvPicPr>
      </xdr:nvPicPr>
      <xdr:blipFill>
        <a:blip xmlns:r="http://schemas.openxmlformats.org/officeDocument/2006/relationships" r:embed="rId65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9468" name="Picture 742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C240000}"/>
            </a:ext>
          </a:extLst>
        </xdr:cNvPr>
        <xdr:cNvPicPr>
          <a:picLocks noChangeAspect="1" noChangeArrowheads="1"/>
        </xdr:cNvPicPr>
      </xdr:nvPicPr>
      <xdr:blipFill>
        <a:blip xmlns:r="http://schemas.openxmlformats.org/officeDocument/2006/relationships" r:embed="rId65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9469" name="Picture 742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D240000}"/>
            </a:ext>
          </a:extLst>
        </xdr:cNvPr>
        <xdr:cNvPicPr>
          <a:picLocks noChangeAspect="1" noChangeArrowheads="1"/>
        </xdr:cNvPicPr>
      </xdr:nvPicPr>
      <xdr:blipFill>
        <a:blip xmlns:r="http://schemas.openxmlformats.org/officeDocument/2006/relationships" r:embed="rId654"/>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9470" name="Picture 742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E240000}"/>
            </a:ext>
          </a:extLst>
        </xdr:cNvPr>
        <xdr:cNvPicPr>
          <a:picLocks noChangeAspect="1" noChangeArrowheads="1"/>
        </xdr:cNvPicPr>
      </xdr:nvPicPr>
      <xdr:blipFill>
        <a:blip xmlns:r="http://schemas.openxmlformats.org/officeDocument/2006/relationships" r:embed="rId65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9471" name="Picture 742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FF240000}"/>
            </a:ext>
          </a:extLst>
        </xdr:cNvPr>
        <xdr:cNvPicPr>
          <a:picLocks noChangeAspect="1" noChangeArrowheads="1"/>
        </xdr:cNvPicPr>
      </xdr:nvPicPr>
      <xdr:blipFill>
        <a:blip xmlns:r="http://schemas.openxmlformats.org/officeDocument/2006/relationships" r:embed="rId65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9472" name="Picture 742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0250000}"/>
            </a:ext>
          </a:extLst>
        </xdr:cNvPr>
        <xdr:cNvPicPr>
          <a:picLocks noChangeAspect="1" noChangeArrowheads="1"/>
        </xdr:cNvPicPr>
      </xdr:nvPicPr>
      <xdr:blipFill>
        <a:blip xmlns:r="http://schemas.openxmlformats.org/officeDocument/2006/relationships" r:embed="rId65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9473" name="Picture 74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01250000}"/>
            </a:ext>
          </a:extLst>
        </xdr:cNvPr>
        <xdr:cNvPicPr>
          <a:picLocks noChangeAspect="1" noChangeArrowheads="1"/>
        </xdr:cNvPicPr>
      </xdr:nvPicPr>
      <xdr:blipFill>
        <a:blip xmlns:r="http://schemas.openxmlformats.org/officeDocument/2006/relationships" r:embed="rId65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091" name="Picture 4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3420000}"/>
            </a:ext>
          </a:extLst>
        </xdr:cNvPr>
        <xdr:cNvPicPr>
          <a:picLocks noChangeAspect="1" noChangeArrowheads="1"/>
        </xdr:cNvPicPr>
      </xdr:nvPicPr>
      <xdr:blipFill>
        <a:blip xmlns:r="http://schemas.openxmlformats.org/officeDocument/2006/relationships" r:embed="rId65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092" name="Picture 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4420000}"/>
            </a:ext>
          </a:extLst>
        </xdr:cNvPr>
        <xdr:cNvPicPr>
          <a:picLocks noChangeAspect="1" noChangeArrowheads="1"/>
        </xdr:cNvPicPr>
      </xdr:nvPicPr>
      <xdr:blipFill>
        <a:blip xmlns:r="http://schemas.openxmlformats.org/officeDocument/2006/relationships" r:embed="rId66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093" name="Picture 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5420000}"/>
            </a:ext>
          </a:extLst>
        </xdr:cNvPr>
        <xdr:cNvPicPr>
          <a:picLocks noChangeAspect="1" noChangeArrowheads="1"/>
        </xdr:cNvPicPr>
      </xdr:nvPicPr>
      <xdr:blipFill>
        <a:blip xmlns:r="http://schemas.openxmlformats.org/officeDocument/2006/relationships" r:embed="rId66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094" name="Picture 12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6420000}"/>
            </a:ext>
          </a:extLst>
        </xdr:cNvPr>
        <xdr:cNvPicPr>
          <a:picLocks noChangeAspect="1" noChangeArrowheads="1"/>
        </xdr:cNvPicPr>
      </xdr:nvPicPr>
      <xdr:blipFill>
        <a:blip xmlns:r="http://schemas.openxmlformats.org/officeDocument/2006/relationships" r:embed="rId66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7095" name="Picture 12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7420000}"/>
            </a:ext>
          </a:extLst>
        </xdr:cNvPr>
        <xdr:cNvPicPr>
          <a:picLocks noChangeAspect="1" noChangeArrowheads="1"/>
        </xdr:cNvPicPr>
      </xdr:nvPicPr>
      <xdr:blipFill>
        <a:blip xmlns:r="http://schemas.openxmlformats.org/officeDocument/2006/relationships" r:embed="rId66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7096" name="Picture 12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8420000}"/>
            </a:ext>
          </a:extLst>
        </xdr:cNvPr>
        <xdr:cNvPicPr>
          <a:picLocks noChangeAspect="1" noChangeArrowheads="1"/>
        </xdr:cNvPicPr>
      </xdr:nvPicPr>
      <xdr:blipFill>
        <a:blip xmlns:r="http://schemas.openxmlformats.org/officeDocument/2006/relationships" r:embed="rId664"/>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097" name="Picture 15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9420000}"/>
            </a:ext>
          </a:extLst>
        </xdr:cNvPr>
        <xdr:cNvPicPr>
          <a:picLocks noChangeAspect="1" noChangeArrowheads="1"/>
        </xdr:cNvPicPr>
      </xdr:nvPicPr>
      <xdr:blipFill>
        <a:blip xmlns:r="http://schemas.openxmlformats.org/officeDocument/2006/relationships" r:embed="rId66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098" name="Picture 15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A420000}"/>
            </a:ext>
          </a:extLst>
        </xdr:cNvPr>
        <xdr:cNvPicPr>
          <a:picLocks noChangeAspect="1" noChangeArrowheads="1"/>
        </xdr:cNvPicPr>
      </xdr:nvPicPr>
      <xdr:blipFill>
        <a:blip xmlns:r="http://schemas.openxmlformats.org/officeDocument/2006/relationships" r:embed="rId66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099" name="Picture 1505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B420000}"/>
            </a:ext>
          </a:extLst>
        </xdr:cNvPr>
        <xdr:cNvPicPr>
          <a:picLocks noChangeAspect="1" noChangeArrowheads="1"/>
        </xdr:cNvPicPr>
      </xdr:nvPicPr>
      <xdr:blipFill>
        <a:blip xmlns:r="http://schemas.openxmlformats.org/officeDocument/2006/relationships" r:embed="rId66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100" name="Picture 1085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C420000}"/>
            </a:ext>
          </a:extLst>
        </xdr:cNvPr>
        <xdr:cNvPicPr>
          <a:picLocks noChangeAspect="1" noChangeArrowheads="1"/>
        </xdr:cNvPicPr>
      </xdr:nvPicPr>
      <xdr:blipFill>
        <a:blip xmlns:r="http://schemas.openxmlformats.org/officeDocument/2006/relationships" r:embed="rId66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101" name="Picture 1505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D420000}"/>
            </a:ext>
          </a:extLst>
        </xdr:cNvPr>
        <xdr:cNvPicPr>
          <a:picLocks noChangeAspect="1" noChangeArrowheads="1"/>
        </xdr:cNvPicPr>
      </xdr:nvPicPr>
      <xdr:blipFill>
        <a:blip xmlns:r="http://schemas.openxmlformats.org/officeDocument/2006/relationships" r:embed="rId66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102" name="Picture 1505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E420000}"/>
            </a:ext>
          </a:extLst>
        </xdr:cNvPr>
        <xdr:cNvPicPr>
          <a:picLocks noChangeAspect="1" noChangeArrowheads="1"/>
        </xdr:cNvPicPr>
      </xdr:nvPicPr>
      <xdr:blipFill>
        <a:blip xmlns:r="http://schemas.openxmlformats.org/officeDocument/2006/relationships" r:embed="rId67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103" name="Picture 1505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CF420000}"/>
            </a:ext>
          </a:extLst>
        </xdr:cNvPr>
        <xdr:cNvPicPr>
          <a:picLocks noChangeAspect="1" noChangeArrowheads="1"/>
        </xdr:cNvPicPr>
      </xdr:nvPicPr>
      <xdr:blipFill>
        <a:blip xmlns:r="http://schemas.openxmlformats.org/officeDocument/2006/relationships" r:embed="rId67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104" name="Picture 1204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0420000}"/>
            </a:ext>
          </a:extLst>
        </xdr:cNvPr>
        <xdr:cNvPicPr>
          <a:picLocks noChangeAspect="1" noChangeArrowheads="1"/>
        </xdr:cNvPicPr>
      </xdr:nvPicPr>
      <xdr:blipFill>
        <a:blip xmlns:r="http://schemas.openxmlformats.org/officeDocument/2006/relationships" r:embed="rId67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7105" name="Picture 1204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1420000}"/>
            </a:ext>
          </a:extLst>
        </xdr:cNvPr>
        <xdr:cNvPicPr>
          <a:picLocks noChangeAspect="1" noChangeArrowheads="1"/>
        </xdr:cNvPicPr>
      </xdr:nvPicPr>
      <xdr:blipFill>
        <a:blip xmlns:r="http://schemas.openxmlformats.org/officeDocument/2006/relationships" r:embed="rId67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7106" name="Picture 1204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2420000}"/>
            </a:ext>
          </a:extLst>
        </xdr:cNvPr>
        <xdr:cNvPicPr>
          <a:picLocks noChangeAspect="1" noChangeArrowheads="1"/>
        </xdr:cNvPicPr>
      </xdr:nvPicPr>
      <xdr:blipFill>
        <a:blip xmlns:r="http://schemas.openxmlformats.org/officeDocument/2006/relationships" r:embed="rId674"/>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107" name="Picture 1204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3420000}"/>
            </a:ext>
          </a:extLst>
        </xdr:cNvPr>
        <xdr:cNvPicPr>
          <a:picLocks noChangeAspect="1" noChangeArrowheads="1"/>
        </xdr:cNvPicPr>
      </xdr:nvPicPr>
      <xdr:blipFill>
        <a:blip xmlns:r="http://schemas.openxmlformats.org/officeDocument/2006/relationships" r:embed="rId67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108" name="Picture 1204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4420000}"/>
            </a:ext>
          </a:extLst>
        </xdr:cNvPr>
        <xdr:cNvPicPr>
          <a:picLocks noChangeAspect="1" noChangeArrowheads="1"/>
        </xdr:cNvPicPr>
      </xdr:nvPicPr>
      <xdr:blipFill>
        <a:blip xmlns:r="http://schemas.openxmlformats.org/officeDocument/2006/relationships" r:embed="rId67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109" name="Picture 1205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5420000}"/>
            </a:ext>
          </a:extLst>
        </xdr:cNvPr>
        <xdr:cNvPicPr>
          <a:picLocks noChangeAspect="1" noChangeArrowheads="1"/>
        </xdr:cNvPicPr>
      </xdr:nvPicPr>
      <xdr:blipFill>
        <a:blip xmlns:r="http://schemas.openxmlformats.org/officeDocument/2006/relationships" r:embed="rId67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110" name="Picture 1506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6420000}"/>
            </a:ext>
          </a:extLst>
        </xdr:cNvPr>
        <xdr:cNvPicPr>
          <a:picLocks noChangeAspect="1" noChangeArrowheads="1"/>
        </xdr:cNvPicPr>
      </xdr:nvPicPr>
      <xdr:blipFill>
        <a:blip xmlns:r="http://schemas.openxmlformats.org/officeDocument/2006/relationships" r:embed="rId67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111" name="Picture 1506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7420000}"/>
            </a:ext>
          </a:extLst>
        </xdr:cNvPr>
        <xdr:cNvPicPr>
          <a:picLocks noChangeAspect="1" noChangeArrowheads="1"/>
        </xdr:cNvPicPr>
      </xdr:nvPicPr>
      <xdr:blipFill>
        <a:blip xmlns:r="http://schemas.openxmlformats.org/officeDocument/2006/relationships" r:embed="rId67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112" name="Picture 1506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8420000}"/>
            </a:ext>
          </a:extLst>
        </xdr:cNvPr>
        <xdr:cNvPicPr>
          <a:picLocks noChangeAspect="1" noChangeArrowheads="1"/>
        </xdr:cNvPicPr>
      </xdr:nvPicPr>
      <xdr:blipFill>
        <a:blip xmlns:r="http://schemas.openxmlformats.org/officeDocument/2006/relationships" r:embed="rId68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113" name="Picture 1506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9420000}"/>
            </a:ext>
          </a:extLst>
        </xdr:cNvPr>
        <xdr:cNvPicPr>
          <a:picLocks noChangeAspect="1" noChangeArrowheads="1"/>
        </xdr:cNvPicPr>
      </xdr:nvPicPr>
      <xdr:blipFill>
        <a:blip xmlns:r="http://schemas.openxmlformats.org/officeDocument/2006/relationships" r:embed="rId68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114" name="Picture 1210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A420000}"/>
            </a:ext>
          </a:extLst>
        </xdr:cNvPr>
        <xdr:cNvPicPr>
          <a:picLocks noChangeAspect="1" noChangeArrowheads="1"/>
        </xdr:cNvPicPr>
      </xdr:nvPicPr>
      <xdr:blipFill>
        <a:blip xmlns:r="http://schemas.openxmlformats.org/officeDocument/2006/relationships" r:embed="rId68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7115" name="Picture 1210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B420000}"/>
            </a:ext>
          </a:extLst>
        </xdr:cNvPr>
        <xdr:cNvPicPr>
          <a:picLocks noChangeAspect="1" noChangeArrowheads="1"/>
        </xdr:cNvPicPr>
      </xdr:nvPicPr>
      <xdr:blipFill>
        <a:blip xmlns:r="http://schemas.openxmlformats.org/officeDocument/2006/relationships" r:embed="rId68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7116" name="Picture 1211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C420000}"/>
            </a:ext>
          </a:extLst>
        </xdr:cNvPr>
        <xdr:cNvPicPr>
          <a:picLocks noChangeAspect="1" noChangeArrowheads="1"/>
        </xdr:cNvPicPr>
      </xdr:nvPicPr>
      <xdr:blipFill>
        <a:blip xmlns:r="http://schemas.openxmlformats.org/officeDocument/2006/relationships" r:embed="rId684"/>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117" name="Picture 12111">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D420000}"/>
            </a:ext>
          </a:extLst>
        </xdr:cNvPr>
        <xdr:cNvPicPr>
          <a:picLocks noChangeAspect="1" noChangeArrowheads="1"/>
        </xdr:cNvPicPr>
      </xdr:nvPicPr>
      <xdr:blipFill>
        <a:blip xmlns:r="http://schemas.openxmlformats.org/officeDocument/2006/relationships" r:embed="rId685"/>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118" name="Picture 1211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E420000}"/>
            </a:ext>
          </a:extLst>
        </xdr:cNvPr>
        <xdr:cNvPicPr>
          <a:picLocks noChangeAspect="1" noChangeArrowheads="1"/>
        </xdr:cNvPicPr>
      </xdr:nvPicPr>
      <xdr:blipFill>
        <a:blip xmlns:r="http://schemas.openxmlformats.org/officeDocument/2006/relationships" r:embed="rId686"/>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119" name="Picture 1211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DF420000}"/>
            </a:ext>
          </a:extLst>
        </xdr:cNvPr>
        <xdr:cNvPicPr>
          <a:picLocks noChangeAspect="1" noChangeArrowheads="1"/>
        </xdr:cNvPicPr>
      </xdr:nvPicPr>
      <xdr:blipFill>
        <a:blip xmlns:r="http://schemas.openxmlformats.org/officeDocument/2006/relationships" r:embed="rId687"/>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120" name="Picture 15072">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0420000}"/>
            </a:ext>
          </a:extLst>
        </xdr:cNvPr>
        <xdr:cNvPicPr>
          <a:picLocks noChangeAspect="1" noChangeArrowheads="1"/>
        </xdr:cNvPicPr>
      </xdr:nvPicPr>
      <xdr:blipFill>
        <a:blip xmlns:r="http://schemas.openxmlformats.org/officeDocument/2006/relationships" r:embed="rId688"/>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121" name="Picture 1211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1420000}"/>
            </a:ext>
          </a:extLst>
        </xdr:cNvPr>
        <xdr:cNvPicPr>
          <a:picLocks noChangeAspect="1" noChangeArrowheads="1"/>
        </xdr:cNvPicPr>
      </xdr:nvPicPr>
      <xdr:blipFill>
        <a:blip xmlns:r="http://schemas.openxmlformats.org/officeDocument/2006/relationships" r:embed="rId689"/>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122" name="Picture 1211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2420000}"/>
            </a:ext>
          </a:extLst>
        </xdr:cNvPr>
        <xdr:cNvPicPr>
          <a:picLocks noChangeAspect="1" noChangeArrowheads="1"/>
        </xdr:cNvPicPr>
      </xdr:nvPicPr>
      <xdr:blipFill>
        <a:blip xmlns:r="http://schemas.openxmlformats.org/officeDocument/2006/relationships" r:embed="rId690"/>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123" name="Picture 1211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3420000}"/>
            </a:ext>
          </a:extLst>
        </xdr:cNvPr>
        <xdr:cNvPicPr>
          <a:picLocks noChangeAspect="1" noChangeArrowheads="1"/>
        </xdr:cNvPicPr>
      </xdr:nvPicPr>
      <xdr:blipFill>
        <a:blip xmlns:r="http://schemas.openxmlformats.org/officeDocument/2006/relationships" r:embed="rId691"/>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124" name="Picture 150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4420000}"/>
            </a:ext>
          </a:extLst>
        </xdr:cNvPr>
        <xdr:cNvPicPr>
          <a:picLocks noChangeAspect="1" noChangeArrowheads="1"/>
        </xdr:cNvPicPr>
      </xdr:nvPicPr>
      <xdr:blipFill>
        <a:blip xmlns:r="http://schemas.openxmlformats.org/officeDocument/2006/relationships" r:embed="rId692"/>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7125" name="Picture 150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5420000}"/>
            </a:ext>
          </a:extLst>
        </xdr:cNvPr>
        <xdr:cNvPicPr>
          <a:picLocks noChangeAspect="1" noChangeArrowheads="1"/>
        </xdr:cNvPicPr>
      </xdr:nvPicPr>
      <xdr:blipFill>
        <a:blip xmlns:r="http://schemas.openxmlformats.org/officeDocument/2006/relationships" r:embed="rId693"/>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126" name="Picture 15078">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6420000}"/>
            </a:ext>
          </a:extLst>
        </xdr:cNvPr>
        <xdr:cNvPicPr>
          <a:picLocks noChangeAspect="1" noChangeArrowheads="1"/>
        </xdr:cNvPicPr>
      </xdr:nvPicPr>
      <xdr:blipFill>
        <a:blip xmlns:r="http://schemas.openxmlformats.org/officeDocument/2006/relationships" r:embed="rId694"/>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127" name="Picture 15079">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7420000}"/>
            </a:ext>
          </a:extLst>
        </xdr:cNvPr>
        <xdr:cNvPicPr>
          <a:picLocks noChangeAspect="1" noChangeArrowheads="1"/>
        </xdr:cNvPicPr>
      </xdr:nvPicPr>
      <xdr:blipFill>
        <a:blip xmlns:r="http://schemas.openxmlformats.org/officeDocument/2006/relationships" r:embed="rId695"/>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304800</xdr:rowOff>
    </xdr:from>
    <xdr:to>
      <xdr:col>26</xdr:col>
      <xdr:colOff>0</xdr:colOff>
      <xdr:row>44</xdr:row>
      <xdr:rowOff>495300</xdr:rowOff>
    </xdr:to>
    <xdr:pic>
      <xdr:nvPicPr>
        <xdr:cNvPr id="17128" name="Picture 15080">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8420000}"/>
            </a:ext>
          </a:extLst>
        </xdr:cNvPr>
        <xdr:cNvPicPr>
          <a:picLocks noChangeAspect="1" noChangeArrowheads="1"/>
        </xdr:cNvPicPr>
      </xdr:nvPicPr>
      <xdr:blipFill>
        <a:blip xmlns:r="http://schemas.openxmlformats.org/officeDocument/2006/relationships" r:embed="rId696"/>
        <a:srcRect/>
        <a:stretch>
          <a:fillRect/>
        </a:stretch>
      </xdr:blipFill>
      <xdr:spPr bwMode="auto">
        <a:xfrm>
          <a:off x="164592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200025</xdr:rowOff>
    </xdr:from>
    <xdr:to>
      <xdr:col>14</xdr:col>
      <xdr:colOff>0</xdr:colOff>
      <xdr:row>44</xdr:row>
      <xdr:rowOff>330200</xdr:rowOff>
    </xdr:to>
    <xdr:pic>
      <xdr:nvPicPr>
        <xdr:cNvPr id="17129" name="Picture 13173">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9420000}"/>
            </a:ext>
          </a:extLst>
        </xdr:cNvPr>
        <xdr:cNvPicPr>
          <a:picLocks noChangeAspect="1" noChangeArrowheads="1"/>
        </xdr:cNvPicPr>
      </xdr:nvPicPr>
      <xdr:blipFill>
        <a:blip xmlns:r="http://schemas.openxmlformats.org/officeDocument/2006/relationships" r:embed="rId697"/>
        <a:srcRect/>
        <a:stretch>
          <a:fillRect/>
        </a:stretch>
      </xdr:blipFill>
      <xdr:spPr bwMode="auto">
        <a:xfrm>
          <a:off x="90678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200025</xdr:rowOff>
    </xdr:from>
    <xdr:to>
      <xdr:col>20</xdr:col>
      <xdr:colOff>0</xdr:colOff>
      <xdr:row>44</xdr:row>
      <xdr:rowOff>330200</xdr:rowOff>
    </xdr:to>
    <xdr:pic>
      <xdr:nvPicPr>
        <xdr:cNvPr id="17130" name="Picture 13174">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A420000}"/>
            </a:ext>
          </a:extLst>
        </xdr:cNvPr>
        <xdr:cNvPicPr>
          <a:picLocks noChangeAspect="1" noChangeArrowheads="1"/>
        </xdr:cNvPicPr>
      </xdr:nvPicPr>
      <xdr:blipFill>
        <a:blip xmlns:r="http://schemas.openxmlformats.org/officeDocument/2006/relationships" r:embed="rId698"/>
        <a:srcRect/>
        <a:stretch>
          <a:fillRect/>
        </a:stretch>
      </xdr:blipFill>
      <xdr:spPr bwMode="auto">
        <a:xfrm>
          <a:off x="127635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44</xdr:row>
      <xdr:rowOff>200025</xdr:rowOff>
    </xdr:from>
    <xdr:to>
      <xdr:col>26</xdr:col>
      <xdr:colOff>0</xdr:colOff>
      <xdr:row>44</xdr:row>
      <xdr:rowOff>330200</xdr:rowOff>
    </xdr:to>
    <xdr:pic>
      <xdr:nvPicPr>
        <xdr:cNvPr id="17131" name="Picture 13175">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B420000}"/>
            </a:ext>
          </a:extLst>
        </xdr:cNvPr>
        <xdr:cNvPicPr>
          <a:picLocks noChangeAspect="1" noChangeArrowheads="1"/>
        </xdr:cNvPicPr>
      </xdr:nvPicPr>
      <xdr:blipFill>
        <a:blip xmlns:r="http://schemas.openxmlformats.org/officeDocument/2006/relationships" r:embed="rId699"/>
        <a:srcRect/>
        <a:stretch>
          <a:fillRect/>
        </a:stretch>
      </xdr:blipFill>
      <xdr:spPr bwMode="auto">
        <a:xfrm>
          <a:off x="16459200" y="12315825"/>
          <a:ext cx="38100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xdr:row>
      <xdr:rowOff>304800</xdr:rowOff>
    </xdr:from>
    <xdr:to>
      <xdr:col>14</xdr:col>
      <xdr:colOff>0</xdr:colOff>
      <xdr:row>44</xdr:row>
      <xdr:rowOff>495300</xdr:rowOff>
    </xdr:to>
    <xdr:pic>
      <xdr:nvPicPr>
        <xdr:cNvPr id="17132" name="Picture 13176">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C420000}"/>
            </a:ext>
          </a:extLst>
        </xdr:cNvPr>
        <xdr:cNvPicPr>
          <a:picLocks noChangeAspect="1" noChangeArrowheads="1"/>
        </xdr:cNvPicPr>
      </xdr:nvPicPr>
      <xdr:blipFill>
        <a:blip xmlns:r="http://schemas.openxmlformats.org/officeDocument/2006/relationships" r:embed="rId700"/>
        <a:srcRect/>
        <a:stretch>
          <a:fillRect/>
        </a:stretch>
      </xdr:blipFill>
      <xdr:spPr bwMode="auto">
        <a:xfrm>
          <a:off x="90678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44</xdr:row>
      <xdr:rowOff>304800</xdr:rowOff>
    </xdr:from>
    <xdr:to>
      <xdr:col>20</xdr:col>
      <xdr:colOff>0</xdr:colOff>
      <xdr:row>44</xdr:row>
      <xdr:rowOff>495300</xdr:rowOff>
    </xdr:to>
    <xdr:pic>
      <xdr:nvPicPr>
        <xdr:cNvPr id="17133" name="Picture 13177">
          <a:hlinkClick xmlns:r="http://schemas.openxmlformats.org/officeDocument/2006/relationships" r:id="" tooltip="Let op! Niet te scheiden componenten beïnvloeden de recyclingwaarde van het product."/>
          <a:extLst>
            <a:ext uri="{FF2B5EF4-FFF2-40B4-BE49-F238E27FC236}">
              <a16:creationId xmlns:a16="http://schemas.microsoft.com/office/drawing/2014/main" id="{00000000-0008-0000-0100-0000ED420000}"/>
            </a:ext>
          </a:extLst>
        </xdr:cNvPr>
        <xdr:cNvPicPr>
          <a:picLocks noChangeAspect="1" noChangeArrowheads="1"/>
        </xdr:cNvPicPr>
      </xdr:nvPicPr>
      <xdr:blipFill>
        <a:blip xmlns:r="http://schemas.openxmlformats.org/officeDocument/2006/relationships" r:embed="rId701"/>
        <a:srcRect/>
        <a:stretch>
          <a:fillRect/>
        </a:stretch>
      </xdr:blipFill>
      <xdr:spPr bwMode="auto">
        <a:xfrm>
          <a:off x="12763500" y="1242060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42</xdr:row>
      <xdr:rowOff>294406</xdr:rowOff>
    </xdr:from>
    <xdr:ext cx="190500" cy="190500"/>
    <xdr:pic>
      <xdr:nvPicPr>
        <xdr:cNvPr id="772" name="Graphic 771" descr="Information outline">
          <a:extLst>
            <a:ext uri="{FF2B5EF4-FFF2-40B4-BE49-F238E27FC236}">
              <a16:creationId xmlns:a16="http://schemas.microsoft.com/office/drawing/2014/main" id="{00000000-0008-0000-0100-00000403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702"/>
            </a:ext>
          </a:extLst>
        </a:blip>
        <a:stretch>
          <a:fillRect/>
        </a:stretch>
      </xdr:blipFill>
      <xdr:spPr>
        <a:xfrm>
          <a:off x="2435679" y="12214263"/>
          <a:ext cx="190500" cy="190500"/>
        </a:xfrm>
        <a:prstGeom prst="rect">
          <a:avLst/>
        </a:prstGeom>
      </xdr:spPr>
    </xdr:pic>
    <xdr:clientData/>
  </xdr:oneCellAnchor>
  <xdr:oneCellAnchor>
    <xdr:from>
      <xdr:col>4</xdr:col>
      <xdr:colOff>0</xdr:colOff>
      <xdr:row>102</xdr:row>
      <xdr:rowOff>0</xdr:rowOff>
    </xdr:from>
    <xdr:ext cx="190500" cy="190500"/>
    <xdr:pic>
      <xdr:nvPicPr>
        <xdr:cNvPr id="774" name="Graphic 773" descr="Information outline">
          <a:extLst>
            <a:ext uri="{FF2B5EF4-FFF2-40B4-BE49-F238E27FC236}">
              <a16:creationId xmlns:a16="http://schemas.microsoft.com/office/drawing/2014/main" id="{00000000-0008-0000-0100-00000603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702"/>
            </a:ext>
          </a:extLst>
        </a:blip>
        <a:stretch>
          <a:fillRect/>
        </a:stretch>
      </xdr:blipFill>
      <xdr:spPr>
        <a:xfrm>
          <a:off x="217714" y="23730857"/>
          <a:ext cx="190500" cy="19050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16</xdr:col>
          <xdr:colOff>838200</xdr:colOff>
          <xdr:row>8</xdr:row>
          <xdr:rowOff>177800</xdr:rowOff>
        </xdr:from>
        <xdr:to>
          <xdr:col>17</xdr:col>
          <xdr:colOff>0</xdr:colOff>
          <xdr:row>10</xdr:row>
          <xdr:rowOff>12700</xdr:rowOff>
        </xdr:to>
        <xdr:sp macro="" textlink="">
          <xdr:nvSpPr>
            <xdr:cNvPr id="14612" name="Check Box 12564" hidden="1">
              <a:extLst>
                <a:ext uri="{63B3BB69-23CF-44E3-9099-C40C66FF867C}">
                  <a14:compatExt spid="_x0000_s14612"/>
                </a:ext>
                <a:ext uri="{FF2B5EF4-FFF2-40B4-BE49-F238E27FC236}">
                  <a16:creationId xmlns:a16="http://schemas.microsoft.com/office/drawing/2014/main" id="{00000000-0008-0000-0100-0000143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838200</xdr:colOff>
          <xdr:row>8</xdr:row>
          <xdr:rowOff>177800</xdr:rowOff>
        </xdr:from>
        <xdr:to>
          <xdr:col>23</xdr:col>
          <xdr:colOff>0</xdr:colOff>
          <xdr:row>10</xdr:row>
          <xdr:rowOff>12700</xdr:rowOff>
        </xdr:to>
        <xdr:sp macro="" textlink="">
          <xdr:nvSpPr>
            <xdr:cNvPr id="14613" name="Check Box 12565" hidden="1">
              <a:extLst>
                <a:ext uri="{63B3BB69-23CF-44E3-9099-C40C66FF867C}">
                  <a14:compatExt spid="_x0000_s14613"/>
                </a:ext>
                <a:ext uri="{FF2B5EF4-FFF2-40B4-BE49-F238E27FC236}">
                  <a16:creationId xmlns:a16="http://schemas.microsoft.com/office/drawing/2014/main" id="{00000000-0008-0000-0100-0000153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838200</xdr:colOff>
          <xdr:row>8</xdr:row>
          <xdr:rowOff>177800</xdr:rowOff>
        </xdr:from>
        <xdr:to>
          <xdr:col>29</xdr:col>
          <xdr:colOff>0</xdr:colOff>
          <xdr:row>10</xdr:row>
          <xdr:rowOff>12700</xdr:rowOff>
        </xdr:to>
        <xdr:sp macro="" textlink="">
          <xdr:nvSpPr>
            <xdr:cNvPr id="14614" name="Check Box 12566" hidden="1">
              <a:extLst>
                <a:ext uri="{63B3BB69-23CF-44E3-9099-C40C66FF867C}">
                  <a14:compatExt spid="_x0000_s14614"/>
                </a:ext>
                <a:ext uri="{FF2B5EF4-FFF2-40B4-BE49-F238E27FC236}">
                  <a16:creationId xmlns:a16="http://schemas.microsoft.com/office/drawing/2014/main" id="{00000000-0008-0000-0100-0000163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47</xdr:col>
      <xdr:colOff>95251</xdr:colOff>
      <xdr:row>2</xdr:row>
      <xdr:rowOff>0</xdr:rowOff>
    </xdr:from>
    <xdr:ext cx="190500" cy="190500"/>
    <xdr:pic>
      <xdr:nvPicPr>
        <xdr:cNvPr id="2" name="Graphic 1" descr="Warning outlin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543026" y="381000"/>
          <a:ext cx="190500" cy="190500"/>
        </a:xfrm>
        <a:prstGeom prst="rect">
          <a:avLst/>
        </a:prstGeom>
      </xdr:spPr>
    </xdr:pic>
    <xdr:clientData/>
  </xdr:oneCellAnchor>
  <xdr:oneCellAnchor>
    <xdr:from>
      <xdr:col>47</xdr:col>
      <xdr:colOff>95251</xdr:colOff>
      <xdr:row>7</xdr:row>
      <xdr:rowOff>0</xdr:rowOff>
    </xdr:from>
    <xdr:ext cx="190500" cy="190500"/>
    <xdr:pic>
      <xdr:nvPicPr>
        <xdr:cNvPr id="3" name="Graphic 2" descr="Warning outlin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543026" y="1333500"/>
          <a:ext cx="190500" cy="190500"/>
        </a:xfrm>
        <a:prstGeom prst="rect">
          <a:avLst/>
        </a:prstGeom>
      </xdr:spPr>
    </xdr:pic>
    <xdr:clientData/>
  </xdr:oneCellAnchor>
  <xdr:oneCellAnchor>
    <xdr:from>
      <xdr:col>47</xdr:col>
      <xdr:colOff>95251</xdr:colOff>
      <xdr:row>13</xdr:row>
      <xdr:rowOff>0</xdr:rowOff>
    </xdr:from>
    <xdr:ext cx="190500" cy="190500"/>
    <xdr:pic>
      <xdr:nvPicPr>
        <xdr:cNvPr id="4" name="Graphic 3" descr="Warning outline">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543026" y="2476500"/>
          <a:ext cx="190500" cy="1905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344619-0ADB-4C18-88B3-66B9F951295C}" name="Layers_of_Brand2" displayName="Layers_of_Brand2" ref="AN2:AR7" totalsRowShown="0">
  <autoFilter ref="AN2:AR7" xr:uid="{24DEBC93-2118-4F8F-B683-629906CB7A80}"/>
  <tableColumns count="5">
    <tableColumn id="1" xr3:uid="{A57E3383-30A6-4456-91C2-61ABAF89AE62}" name="Layers of brand"/>
    <tableColumn id="2" xr3:uid="{B047A8A2-2998-40AA-B737-02154CCADD95}" name="Levensduur (jaar)"/>
    <tableColumn id="6" xr3:uid="{6ED14EC7-ED46-4AF0-8CE5-A3BDFD359862}" name="Aandeel materiaal" dataDxfId="62"/>
    <tableColumn id="3" xr3:uid="{A7EF6BD9-2B48-46E6-BB4B-83172BFDBAE2}" name="Verlies" dataDxfId="61"/>
    <tableColumn id="5" xr3:uid="{4A7A8102-C7C1-4DAA-8A8F-AB09582CA400}" name="Correctief onderhoud" dataDxfId="60"/>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A59E3DC-A442-43FE-B3BA-2E98E050A395}" name="Kwaliteitsreductie" displayName="Kwaliteitsreductie" ref="BK2:BL8" totalsRowShown="0">
  <autoFilter ref="BK2:BL8" xr:uid="{3BFE9923-BBD3-4754-B4C5-28133602CFA4}"/>
  <tableColumns count="2">
    <tableColumn id="1" xr3:uid="{0C6CA3FF-3D2F-415E-8F3E-89BC6446F500}" name="Conditiescore" dataDxfId="57"/>
    <tableColumn id="2" xr3:uid="{8A412259-ABD4-4589-BA1B-05A047C5C535}" name="Reductie in kwaliteit" dataDxfId="56"/>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CDD8BED-A032-47BE-9754-5F1B70E4C2C6}" name="Transportkosten" displayName="Transportkosten" ref="BN2:BU5" totalsRowShown="0">
  <autoFilter ref="BN2:BU5" xr:uid="{571B3B79-422A-4E26-A721-246FE637C2C6}"/>
  <tableColumns count="8">
    <tableColumn id="1" xr3:uid="{E8EC578F-CEA1-4C59-B819-3FBF77B8106F}" name="Vervoersmiddel"/>
    <tableColumn id="8" xr3:uid="{F832F852-DC15-49F8-A908-381F10C1A83D}" name="Voorrijkosten" dataDxfId="55"/>
    <tableColumn id="2" xr3:uid="{0880E012-90D2-4C66-AA8D-9730B26B8794}" name="Kilometertarief" dataDxfId="54"/>
    <tableColumn id="3" xr3:uid="{610EC445-F679-4D47-A389-E592B6FFA053}" name="Afstand" dataDxfId="53"/>
    <tableColumn id="4" xr3:uid="{60DAE8D9-1540-4C5A-AFEA-B92B1A84CC54}" name="Uurtarief transporteur" dataDxfId="52"/>
    <tableColumn id="5" xr3:uid="{17B541EF-26DC-4907-9110-49024FE447D5}" name="Totale uren (incl. laden en lossen)" dataDxfId="51"/>
    <tableColumn id="6" xr3:uid="{AB602C6E-5C7F-42E5-939B-5604160719F7}" name="Max. volume vervoersmiddel" dataDxfId="50"/>
    <tableColumn id="7" xr3:uid="{861FC5A6-5A36-49E4-BA19-3D80CDB636F3}" name="Max. gewicht vervoersmiddel" dataDxfId="49"/>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C90D86F-5989-4302-9602-EFE5A975B164}" name="Afdelingen" displayName="Afdelingen" ref="R2:AL26" totalsRowShown="0" dataDxfId="48">
  <autoFilter ref="R2:AL26" xr:uid="{70ED80D4-27B8-4CF2-A978-F40B10B69BEE}"/>
  <tableColumns count="21">
    <tableColumn id="1" xr3:uid="{0A0290B1-BA89-4CA8-B656-C35269F85D27}" name="A Landbouw bosbouw en visserij" dataDxfId="47"/>
    <tableColumn id="2" xr3:uid="{43DF7389-3948-47A8-9E9B-1B176F274967}" name="B Delfstoffenwinning" dataDxfId="46"/>
    <tableColumn id="3" xr3:uid="{CED7E1AD-5B0A-44D2-8975-D65042225723}" name="C Industrie" dataDxfId="45"/>
    <tableColumn id="4" xr3:uid="{61030CB3-214A-491C-8746-C3281DD9F188}" name="D Energievoorziening" dataDxfId="44"/>
    <tableColumn id="5" xr3:uid="{5F8E701E-B6AD-4DFD-8FED-F990BF080F6D}" name="E Waterleidingbedrijven en afvalbeheer" dataDxfId="43"/>
    <tableColumn id="6" xr3:uid="{9F5875C9-654C-41DE-9668-79E9280EC481}" name="F Bouwnijverheid" dataDxfId="42"/>
    <tableColumn id="7" xr3:uid="{A3D142F0-650D-4132-AD94-FADEA193DF21}" name="G Handel" dataDxfId="41"/>
    <tableColumn id="8" xr3:uid="{960EBB3A-D194-4D27-8601-427893BA1496}" name="H Vervoer en opslag" dataDxfId="40"/>
    <tableColumn id="9" xr3:uid="{EF6DE8C8-A7F5-4EA3-860D-FA0811E5E446}" name="I Horeca" dataDxfId="39"/>
    <tableColumn id="10" xr3:uid="{691E4D34-442C-42B7-B3A3-3ECDCAA9FA74}" name="J Informatie en communicatie" dataDxfId="38"/>
    <tableColumn id="11" xr3:uid="{A38F61BB-5DDB-4233-A0FC-FBAF9704E836}" name="K Financiële dienstverlening" dataDxfId="37"/>
    <tableColumn id="12" xr3:uid="{7F67AD9B-7E62-4922-A49F-2106F7C3EDD7}" name="L Verhuur en handel van onroerend goed" dataDxfId="36"/>
    <tableColumn id="13" xr3:uid="{0AB44449-59F3-485C-8476-845EFA224217}" name="M Specialistische zakelijke diensten" dataDxfId="35"/>
    <tableColumn id="14" xr3:uid="{05016497-428B-4921-89A8-BA15837FCA26}" name="N Verhuur en overige zakelijke diensten" dataDxfId="34"/>
    <tableColumn id="15" xr3:uid="{A4A17F92-128E-4439-BDEB-73D8571FB118}" name="O Openbaar bestuur en overheidsdiensten" dataDxfId="33"/>
    <tableColumn id="16" xr3:uid="{5206A003-2EA7-42B7-AEAA-D0FC6A034182}" name="P Onderwijs" dataDxfId="32"/>
    <tableColumn id="17" xr3:uid="{619A8FA0-D322-45BC-8FD0-F50BD6200F0A}" name="Q Gezondheids en welzijnszorg" dataDxfId="31"/>
    <tableColumn id="18" xr3:uid="{C6C0CD5A-6400-4CCD-91E3-9501E5FD8A90}" name="R Cultuur sport en recreatie" dataDxfId="30"/>
    <tableColumn id="19" xr3:uid="{26378F11-C25D-4C05-902B-CA3613AC118C}" name="S Overige dienstverlening" dataDxfId="29"/>
    <tableColumn id="20" xr3:uid="{98337C29-0FD6-4737-A890-AFB82FFFE537}" name="T Huishoudens" dataDxfId="28"/>
    <tableColumn id="21" xr3:uid="{54718034-A4CA-4D93-9466-DCE499A65B25}" name="U Extraterritoriale organisaties" dataDxfId="27"/>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394D4B9-F039-4727-8FD4-A4F69AA18EF7}" name="Layers_of_Brand" displayName="Layers_of_Brand" ref="R28:AL33" totalsRowShown="0">
  <autoFilter ref="R28:AL33" xr:uid="{7A694D00-8C3A-4BA9-9220-9C7874F77C34}"/>
  <tableColumns count="21">
    <tableColumn id="1" xr3:uid="{55BCE4F0-2295-49C0-A21D-C0BA00C88EE3}" name="A Landbouw bosbouw en visserij"/>
    <tableColumn id="2" xr3:uid="{EA212FD2-7D7E-43F6-9364-3B52D97163A2}" name="B Delfstoffenwinning"/>
    <tableColumn id="3" xr3:uid="{FB03C21E-E7FA-4C5B-99EA-888CE58B2F23}" name="C Industrie"/>
    <tableColumn id="4" xr3:uid="{FCC1906F-F744-4E5C-867D-7118BA11B8E5}" name="D Energievoorziening"/>
    <tableColumn id="5" xr3:uid="{E71442BA-DAAE-4A59-A601-0449CCB1056E}" name="E Waterleidingbedrijven en afvalbeheer"/>
    <tableColumn id="6" xr3:uid="{214F4542-A345-458D-9BD7-BD67C9AF7036}" name="F Bouwnijverheid"/>
    <tableColumn id="7" xr3:uid="{E4716FD9-955B-4296-A27D-47BF261D8474}" name="G Handel"/>
    <tableColumn id="8" xr3:uid="{E9B4ADF3-31D2-47FC-B1C9-3C6A4E320FFC}" name="H Vervoer en opslag"/>
    <tableColumn id="9" xr3:uid="{4203CA61-74EF-499B-B982-33793506865E}" name="I Horeca"/>
    <tableColumn id="10" xr3:uid="{4E003115-E9EF-4C14-B0F7-E871698088F9}" name="J Informatie en communicatie"/>
    <tableColumn id="11" xr3:uid="{C98AE6DE-64C0-4C60-A67C-527AC2548FB7}" name="K Financiële dienstverlening"/>
    <tableColumn id="12" xr3:uid="{898B02F5-23D8-4F09-B7F3-5CA5E02D7C15}" name="L Verhuur en handel van onroerend goed"/>
    <tableColumn id="13" xr3:uid="{2743A5BF-C770-4CC9-A7A1-36A528AE0C94}" name="M Specialistische zakelijke diensten"/>
    <tableColumn id="14" xr3:uid="{5DBCB18C-55DB-4F80-B2B3-27C1AE915744}" name="N Verhuur en overige zakelijke diensten"/>
    <tableColumn id="15" xr3:uid="{CAA31361-C675-47B7-AFE7-3054A69CE459}" name="O Openbaar bestuur en overheidsdiensten"/>
    <tableColumn id="16" xr3:uid="{70241D6F-8A8E-4093-A904-6727D8441B38}" name="P Onderwijs"/>
    <tableColumn id="17" xr3:uid="{563E48FA-5459-444F-8462-9E44A5FEEEC5}" name="Q Gezondheids en welzijnszorg"/>
    <tableColumn id="18" xr3:uid="{7BC31600-F9CF-4F27-85A5-2B96FDF1987B}" name="R Cultuur sport en recreatie"/>
    <tableColumn id="19" xr3:uid="{BA107E42-9C72-4BA4-858D-83EB8D146F71}" name="S Overige dienstverlening"/>
    <tableColumn id="20" xr3:uid="{15A60D00-CBE9-4E66-8F4B-513CA2250C0B}" name="T Huishoudens"/>
    <tableColumn id="21" xr3:uid="{884A5F6B-F7F4-47D4-B955-66E0987C8AC4}" name="U Extraterritoriale organisaties"/>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04033FA-BA47-43E4-BA23-D696CE0E2551}" name="Toxiciteit_1" displayName="Toxiciteit_1" ref="AZ2:AZ5" totalsRowShown="0" dataDxfId="26">
  <autoFilter ref="AZ2:AZ5" xr:uid="{0B477649-C723-46A6-A40C-47914D0B856F}"/>
  <tableColumns count="1">
    <tableColumn id="1" xr3:uid="{E00F9E44-D933-424D-A4C3-0EDF21BEB1EF}" name="Toxiciteit_1" dataDxfId="25"/>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673C1E6-5742-477F-8B83-906682006378}" name="Toxiciteit_2" displayName="Toxiciteit_2" ref="AZ7:AZ10" totalsRowShown="0" headerRowDxfId="24" dataDxfId="23">
  <autoFilter ref="AZ7:AZ10" xr:uid="{18275A67-2A41-47C1-9B93-892B612E739D}"/>
  <tableColumns count="1">
    <tableColumn id="1" xr3:uid="{65BF7F58-3266-4755-A205-84681D53B4FD}" name="Toxiciteit_2" dataDxfId="22"/>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149BFB8-AD25-4B1F-9E92-5E7289BFFCF6}" name="Toxiciteit_3" displayName="Toxiciteit_3" ref="AZ12:AZ15" totalsRowShown="0" headerRowDxfId="21" dataDxfId="20">
  <autoFilter ref="AZ12:AZ15" xr:uid="{D23E9F7D-8733-4C09-9D85-A21B8C016D02}"/>
  <tableColumns count="1">
    <tableColumn id="1" xr3:uid="{66D3F159-CE12-496F-AA8F-D4662484AB32}" name="Toxiciteit_3" dataDxfId="19"/>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253EFB-D105-4092-983E-A8FB47EAA2F3}" name="Materiaalgroepen" displayName="Materiaalgroepen" ref="BW2:CB13" totalsRowShown="0">
  <autoFilter ref="BW2:CB13" xr:uid="{116FD845-6AD1-4236-BE04-70E38A723393}"/>
  <tableColumns count="6">
    <tableColumn id="1" xr3:uid="{994CABDB-F66E-4BEB-8609-59B62838682A}" name="Materiaalgroep"/>
    <tableColumn id="2" xr3:uid="{8BA827DB-A190-4099-AA0C-81C3B127E6F6}" name="FE"/>
    <tableColumn id="5" xr3:uid="{7F3B8582-D02F-4B0B-9062-2901534098CF}" name="Aantal FE" dataDxfId="18"/>
    <tableColumn id="3" xr3:uid="{F7EBF532-D897-495E-9FB6-B9318A77F64E}" name="Soortelijk gewicht" dataDxfId="17"/>
    <tableColumn id="4" xr3:uid="{71FFEE2E-5339-4431-947B-9ADF649E3C4D}" name="Schrootprijs" dataDxfId="16"/>
    <tableColumn id="6" xr3:uid="{7AABEE1D-BE03-468A-8AF4-5A3825DEC6AA}" name="LME" dataDxfId="15"/>
  </tableColumns>
  <tableStyleInfo name="TableStyleLight1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0BDDB43-BA7B-4675-AAFD-B8271C10C893}" name="Afdelingen_2" displayName="Afdelingen_2" ref="G2:P88" totalsRowShown="0">
  <autoFilter ref="G2:P88" xr:uid="{8B385DCA-D780-4BCE-A006-2F31F334C811}"/>
  <tableColumns count="10">
    <tableColumn id="1" xr3:uid="{2BB97F6B-1366-47F5-A65F-7B164C19AA7C}" name="Afdeling"/>
    <tableColumn id="10" xr3:uid="{88F364D5-4250-479F-85E9-6F893CB8338E}" name="Eindelevensduurscenario"/>
    <tableColumn id="7" xr3:uid="{8E6BAD87-C2EE-4D7B-AEE3-4E710F974D14}" name="Discontovoet"/>
    <tableColumn id="8" xr3:uid="{405D6688-EC9E-4637-82D7-31EF1FCF3DAE}" name="Inflatie"/>
    <tableColumn id="2" xr3:uid="{47210B7F-4418-404B-AFF3-F2C9AF262E93}" name="Aandeel materiaal"/>
    <tableColumn id="3" xr3:uid="{5EEF49B9-D41B-4467-8A6E-10C452EFEC98}" name="Verlies"/>
    <tableColumn id="4" xr3:uid="{2D285989-E526-4C72-BD67-180470F5669C}" name="Correctief onderhoud"/>
    <tableColumn id="9" xr3:uid="{460D1772-AAAE-4934-A8D4-63AA077026D7}" name="Vervoersmiddel"/>
    <tableColumn id="5" xr3:uid="{A31FF25C-96EF-446C-823C-9E3507BD9F64}" name="Opslagkosten" dataDxfId="14">
      <calculatedColumnFormula>40/12</calculatedColumnFormula>
    </tableColumn>
    <tableColumn id="6" xr3:uid="{8632B480-C2A7-46F4-A44A-06AFDE27E19E}" name="Tijd van opslag" dataDxfId="13"/>
  </tableColumns>
  <tableStyleInfo name="TableStyleLight10"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79608C4-B844-4114-8248-5565B521B4C6}" name="Afdelingen_C" displayName="Afdelingen_C" ref="T35:T39" totalsRowShown="0">
  <autoFilter ref="T35:T39" xr:uid="{936D4A7C-B89C-4AF6-A4ED-B0568A265D6B}"/>
  <tableColumns count="1">
    <tableColumn id="1" xr3:uid="{AFD1BDB9-E84F-4398-B543-18156DE34AFE}" name="C Industrie"/>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76672A4-52F1-4FD5-B0B8-C7649BF52C6C}" name="Type_verbinding" displayName="Type_verbinding" ref="BB2:BC7" totalsRowShown="0">
  <autoFilter ref="BB2:BC7" xr:uid="{9E8940B3-2549-4E74-8A9B-1A43B9418422}"/>
  <tableColumns count="2">
    <tableColumn id="1" xr3:uid="{071DBA53-87EE-4771-8841-34C61CBEE3A4}" name="Type verbinding"/>
    <tableColumn id="2" xr3:uid="{4D96ACC9-D046-44CD-BCE2-492C1FC5FA21}" name="Score"/>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966B5BB-0CF7-4D35-9041-E0ED94C5AD1F}" name="Table15" displayName="Table15" ref="R41:U46" totalsRowShown="0">
  <autoFilter ref="R41:U46" xr:uid="{2E40C337-4177-4A86-8A91-72369EA56EF4}"/>
  <tableColumns count="4">
    <tableColumn id="1" xr3:uid="{F8675161-4BC5-4558-8C40-EDB24515F6E6}" name="23 Bouwmaterialenindustrie"/>
    <tableColumn id="2" xr3:uid="{149F8C57-E64D-4185-82C3-2BC56549620F}" name="25 Metaalproductenindustrie"/>
    <tableColumn id="3" xr3:uid="{AB588435-592F-4329-87F5-03CD0FAE2C04}" name="26 Elektrotechnische industrie"/>
    <tableColumn id="4" xr3:uid="{8DBE6908-FBE1-46CB-B637-EFCE96ACBEB4}" name="28 Machine-industrie"/>
  </tableColumns>
  <tableStyleInfo name="TableStyleLight1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58BF385-1EBB-425A-8492-D1203BCC99B4}" name="Table16" displayName="Table16" ref="AT2:AV5" totalsRowShown="0" dataDxfId="12">
  <autoFilter ref="AT2:AV5" xr:uid="{9E5FCF74-4542-4A60-B80E-313F8C0B54BD}"/>
  <tableColumns count="3">
    <tableColumn id="1" xr3:uid="{9A0526A5-789C-4806-86F4-5737A1356438}" name="Toxisch" dataDxfId="11"/>
    <tableColumn id="3" xr3:uid="{0673CBEC-9827-4F28-B2DF-AE26A374C7BE}" name="Naam" dataDxfId="10"/>
    <tableColumn id="2" xr3:uid="{6133CD2B-0951-4829-B763-C6CB4D019CE6}" name="Symbool" dataDxfId="9"/>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4DF1AE-CF28-42A6-9B09-72172F3C93D4}" name="Table17" displayName="Table17" ref="AT7:AV10" totalsRowShown="0" headerRowDxfId="8">
  <autoFilter ref="AT7:AV10" xr:uid="{1FDB7A30-4BAF-414D-9B46-CEF7EAAA4532}"/>
  <tableColumns count="3">
    <tableColumn id="1" xr3:uid="{1586EF73-F6DD-4617-AEC9-1EA003503968}" name="Toegankelijkheid verbinding"/>
    <tableColumn id="2" xr3:uid="{3A8F2745-04EF-4A10-AF6C-D53A902B7BDC}" name="Naam" dataDxfId="7"/>
    <tableColumn id="3" xr3:uid="{E3041379-0E7B-4A0A-803C-7DE3023BE271}" name="Symbool"/>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8B120D5-DD68-4615-95FD-17B1D105CAEF}" name="Losmaakbaarheid" displayName="Losmaakbaarheid" ref="BE2:BE5" totalsRowShown="0">
  <autoFilter ref="BE2:BE5" xr:uid="{1561B071-58B1-4F7D-ABE4-6362B43BDF08}"/>
  <tableColumns count="1">
    <tableColumn id="1" xr3:uid="{F86FCBFD-B925-4BBB-97EA-E6ED8A88D367}" name="Losmaakbaarheid"/>
  </tableColumns>
  <tableStyleInfo name="TableStyleLight10"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F0FF7C9-1144-46D6-A3EA-1B76699BD585}" name="Table25" displayName="Table25" ref="AT12:AV15" totalsRowShown="0">
  <autoFilter ref="AT12:AV15" xr:uid="{82DB2253-0F15-48F2-923D-E241DDD709C3}"/>
  <tableColumns count="3">
    <tableColumn id="1" xr3:uid="{36C02CFF-8B63-4F0D-B7B6-72A83E043103}" name="Losmaakbaar"/>
    <tableColumn id="2" xr3:uid="{223AF620-BDC1-466E-AE1D-925FC357A7E6}" name="Naam"/>
    <tableColumn id="3" xr3:uid="{CD1BF750-7FFA-42E6-AB46-59FAC985D76C}" name="Symbool"/>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19F19F-F4B1-4AB9-88F9-ECFAB939A7D1}" name="Toegankelijkheid_van_de_verbinding" displayName="Toegankelijkheid_van_de_verbinding" ref="BB9:BC14" totalsRowShown="0">
  <autoFilter ref="BB9:BC14" xr:uid="{11437289-45CC-469B-8A41-93D475A28F2A}"/>
  <tableColumns count="2">
    <tableColumn id="1" xr3:uid="{D56AB0D0-3FFD-4BFF-8630-724970A2698D}" name="Toegankelijkheid van de verbinding"/>
    <tableColumn id="2" xr3:uid="{6B90DC13-CD90-4FBE-AF5A-C9DBC825293F}" name="Score"/>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872061-A57B-4748-81B8-F677CF202A12}" name="Doorkruisingen" displayName="Doorkruisingen" ref="BB16:BC19" totalsRowShown="0">
  <autoFilter ref="BB16:BC19" xr:uid="{08E48777-7039-4343-AA32-F87C4D3DFE18}"/>
  <tableColumns count="2">
    <tableColumn id="1" xr3:uid="{BC5F6864-49E8-41A0-A381-A89342C01B58}" name="Doorkruisingen "/>
    <tableColumn id="2" xr3:uid="{B6AB2512-A597-4438-86B1-5655001EA2C8}" name="Score"/>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06BD88-922D-4955-9E77-219D8A5307A8}" name="Randopsluiting" displayName="Randopsluiting" ref="BB21:BC24" totalsRowShown="0">
  <autoFilter ref="BB21:BC24" xr:uid="{77B6EFBF-175A-49C3-9C2C-9EAD9C1FDEAC}"/>
  <tableColumns count="2">
    <tableColumn id="1" xr3:uid="{562D04BD-C282-4359-985D-492A414E235F}" name="Randopsluiting"/>
    <tableColumn id="2" xr3:uid="{7224771E-991B-418F-B078-D4D7958C3FD1}" name="Score"/>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9777C8-908D-4036-8449-BFF1EEFC7ED6}" name="Functionele_eenheid" displayName="Functionele_eenheid" ref="BG2:BG7" totalsRowShown="0">
  <autoFilter ref="BG2:BG7" xr:uid="{9D5D3A85-DF21-479D-87F4-30A88A03B64C}"/>
  <tableColumns count="1">
    <tableColumn id="1" xr3:uid="{79876BC5-A9CD-4E97-91CB-03538AC24C76}" name="Functionele eenheid"/>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74883AE-881C-411B-B51B-38C6291D8987}" name="Toxisch" displayName="Toxisch" ref="AX2:AX4" totalsRowShown="0">
  <autoFilter ref="AX2:AX4" xr:uid="{06D6B78B-98B3-4A06-B4AE-EE2E19036569}"/>
  <tableColumns count="1">
    <tableColumn id="1" xr3:uid="{ABAE1954-D1A2-4025-8DE9-CA2426D49CA4}" name="Toxisch"/>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3DCCBB8-EE88-419A-B2F7-8DBF50E3E1BF}" name="Eindelevensduurscenario" displayName="Eindelevensduurscenario" ref="BI2:BI5" totalsRowShown="0">
  <autoFilter ref="BI2:BI5" xr:uid="{CD539023-F2E1-480F-B673-BCC3A6D30678}"/>
  <tableColumns count="1">
    <tableColumn id="1" xr3:uid="{0FC85AB2-725A-4859-947A-4A286CD50E6B}" name="Eindelevensduurscenario"/>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8D2268C-478C-4A16-8CCF-061E79476D42}" name="Secties" displayName="Secties" ref="B2:E23" totalsRowShown="0">
  <autoFilter ref="B2:E23" xr:uid="{E9143E26-0551-4E93-8A19-C17C7644D468}"/>
  <tableColumns count="4">
    <tableColumn id="1" xr3:uid="{AC45346E-2730-45D7-A4DD-578D6080D42F}" name="Sectie"/>
    <tableColumn id="3" xr3:uid="{6FAA7703-C0E2-42FC-A700-51DD03F0DEA8}" name="Aandeel materiaal" dataDxfId="59"/>
    <tableColumn id="4" xr3:uid="{BFF66807-5E00-43ED-A20F-CA394CF70198}" name="Verlies" dataDxfId="58"/>
    <tableColumn id="2" xr3:uid="{3BF3FC4F-1D1D-403E-9F60-A33ED8ED6D7F}" name="Correctief onderhoud"/>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Alba Concepts">
      <a:dk1>
        <a:sysClr val="windowText" lastClr="000000"/>
      </a:dk1>
      <a:lt1>
        <a:sysClr val="window" lastClr="FFFFFF"/>
      </a:lt1>
      <a:dk2>
        <a:srgbClr val="87CDD3"/>
      </a:dk2>
      <a:lt2>
        <a:srgbClr val="DADAD9"/>
      </a:lt2>
      <a:accent1>
        <a:srgbClr val="1C1C1B"/>
      </a:accent1>
      <a:accent2>
        <a:srgbClr val="2F9296"/>
      </a:accent2>
      <a:accent3>
        <a:srgbClr val="46B7B9"/>
      </a:accent3>
      <a:accent4>
        <a:srgbClr val="87CDD3"/>
      </a:accent4>
      <a:accent5>
        <a:srgbClr val="DFF5F2"/>
      </a:accent5>
      <a:accent6>
        <a:srgbClr val="DADAD9"/>
      </a:accent6>
      <a:hlink>
        <a:srgbClr val="000000"/>
      </a:hlink>
      <a:folHlink>
        <a:srgbClr val="0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s://echa.europa.eu/nl/candidate-list-table" TargetMode="External"/><Relationship Id="rId6" Type="http://schemas.openxmlformats.org/officeDocument/2006/relationships/ctrlProp" Target="../ctrlProps/ctrlProp2.xml"/><Relationship Id="rId5" Type="http://schemas.openxmlformats.org/officeDocument/2006/relationships/vmlDrawing" Target="../drawings/vmlDrawing4.v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drawing" Target="../drawings/drawing3.xml"/><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5DC5-323F-49C0-AFC2-412398F5584B}">
  <sheetPr codeName="Sheet1">
    <tabColor rgb="FFC00000"/>
    <pageSetUpPr fitToPage="1"/>
  </sheetPr>
  <dimension ref="A1:BI108"/>
  <sheetViews>
    <sheetView showGridLines="0" showRowColHeaders="0" zoomScale="70" zoomScaleNormal="70" zoomScaleSheetLayoutView="70" workbookViewId="0">
      <pane ySplit="9" topLeftCell="A34" activePane="bottomLeft" state="frozen"/>
      <selection pane="bottomLeft" activeCell="D58" sqref="D58"/>
    </sheetView>
  </sheetViews>
  <sheetFormatPr baseColWidth="10" defaultColWidth="9.1640625" defaultRowHeight="15" x14ac:dyDescent="0.2"/>
  <cols>
    <col min="1" max="1" width="3.33203125" style="4" customWidth="1"/>
    <col min="2" max="2" width="28.5" style="4" customWidth="1"/>
    <col min="3" max="11" width="13.33203125" style="4" customWidth="1"/>
    <col min="12" max="16384" width="9.1640625" style="4"/>
  </cols>
  <sheetData>
    <row r="1" spans="1:61" x14ac:dyDescent="0.2">
      <c r="A1" s="3"/>
      <c r="B1" s="1"/>
      <c r="C1" s="1"/>
      <c r="D1" s="1"/>
      <c r="E1" s="1"/>
      <c r="F1" s="1"/>
      <c r="G1" s="1"/>
      <c r="H1" s="1"/>
      <c r="I1" s="1"/>
      <c r="J1" s="1"/>
      <c r="K1" s="1"/>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row>
    <row r="2" spans="1:61" ht="5.25" customHeight="1" x14ac:dyDescent="0.2">
      <c r="A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row>
    <row r="3" spans="1:61" x14ac:dyDescent="0.2">
      <c r="A3" s="3"/>
      <c r="B3" s="4" t="s">
        <v>0</v>
      </c>
      <c r="C3" s="133" t="s">
        <v>138</v>
      </c>
      <c r="D3" s="133"/>
      <c r="E3" s="133"/>
      <c r="F3" s="133"/>
      <c r="G3" s="133"/>
      <c r="I3" s="4" t="s">
        <v>1</v>
      </c>
      <c r="K3" s="105"/>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row>
    <row r="4" spans="1:61" x14ac:dyDescent="0.2">
      <c r="A4" s="3"/>
      <c r="B4" s="4" t="s">
        <v>2</v>
      </c>
      <c r="C4" s="134" t="s">
        <v>305</v>
      </c>
      <c r="D4" s="134"/>
      <c r="E4" s="134"/>
      <c r="F4" s="134"/>
      <c r="G4" s="134"/>
      <c r="K4" s="6"/>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row>
    <row r="5" spans="1:61" x14ac:dyDescent="0.2">
      <c r="A5" s="3"/>
      <c r="B5" s="4" t="s">
        <v>4</v>
      </c>
      <c r="C5" s="135" t="s">
        <v>137</v>
      </c>
      <c r="D5" s="135"/>
      <c r="E5" s="135"/>
      <c r="F5" s="135"/>
      <c r="G5" s="135"/>
      <c r="I5" s="4" t="s">
        <v>5</v>
      </c>
      <c r="K5" s="126" t="s">
        <v>343</v>
      </c>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row>
    <row r="6" spans="1:61" x14ac:dyDescent="0.2">
      <c r="A6" s="3"/>
      <c r="B6" s="4" t="s">
        <v>6</v>
      </c>
      <c r="C6" s="136" t="s">
        <v>137</v>
      </c>
      <c r="D6" s="136"/>
      <c r="E6" s="136"/>
      <c r="F6" s="136"/>
      <c r="G6" s="136"/>
      <c r="I6" s="4" t="s">
        <v>7</v>
      </c>
      <c r="K6" s="127">
        <v>44733</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row>
    <row r="7" spans="1:61" x14ac:dyDescent="0.2">
      <c r="A7" s="3"/>
      <c r="B7" s="4" t="s">
        <v>8</v>
      </c>
      <c r="I7" s="4" t="s">
        <v>9</v>
      </c>
      <c r="K7" s="128" t="s">
        <v>136</v>
      </c>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5.25" customHeight="1" x14ac:dyDescent="0.2">
      <c r="A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row>
    <row r="9" spans="1:61" x14ac:dyDescent="0.2">
      <c r="A9" s="3"/>
      <c r="B9" s="8"/>
      <c r="C9" s="8"/>
      <c r="D9" s="8"/>
      <c r="E9" s="8"/>
      <c r="F9" s="8"/>
      <c r="G9" s="8"/>
      <c r="H9" s="8"/>
      <c r="I9" s="8"/>
      <c r="J9" s="8"/>
      <c r="K9" s="8"/>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x14ac:dyDescent="0.2">
      <c r="A10" s="3"/>
      <c r="B10" s="15" t="s">
        <v>306</v>
      </c>
      <c r="C10" s="106"/>
      <c r="D10" s="106"/>
      <c r="E10" s="106"/>
      <c r="F10" s="106"/>
      <c r="G10" s="106"/>
      <c r="H10" s="106"/>
      <c r="I10" s="106"/>
      <c r="J10" s="106"/>
      <c r="K10" s="106"/>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x14ac:dyDescent="0.2">
      <c r="A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151.5" customHeight="1" x14ac:dyDescent="0.2">
      <c r="A12" s="3"/>
      <c r="B12" s="130" t="s">
        <v>307</v>
      </c>
      <c r="C12" s="130"/>
      <c r="D12" s="130"/>
      <c r="E12" s="130"/>
      <c r="F12" s="130"/>
      <c r="G12" s="130"/>
      <c r="H12" s="130"/>
      <c r="I12" s="130"/>
      <c r="J12" s="130"/>
      <c r="K12" s="130"/>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x14ac:dyDescent="0.2">
      <c r="A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x14ac:dyDescent="0.2">
      <c r="A14" s="3"/>
      <c r="B14" s="107" t="s">
        <v>124</v>
      </c>
      <c r="C14" s="107"/>
      <c r="D14" s="107"/>
      <c r="E14" s="107"/>
      <c r="F14" s="107"/>
      <c r="G14" s="107"/>
      <c r="H14" s="107"/>
      <c r="I14" s="107"/>
      <c r="J14" s="107"/>
      <c r="K14" s="107"/>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x14ac:dyDescent="0.2">
      <c r="A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345.75" customHeight="1" x14ac:dyDescent="0.2">
      <c r="A16" s="3"/>
      <c r="B16" s="130" t="s">
        <v>308</v>
      </c>
      <c r="C16" s="130"/>
      <c r="D16" s="130"/>
      <c r="E16" s="130"/>
      <c r="F16" s="130"/>
      <c r="G16" s="130"/>
      <c r="H16" s="130"/>
      <c r="I16" s="130"/>
      <c r="J16" s="130"/>
      <c r="K16" s="130"/>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x14ac:dyDescent="0.2">
      <c r="A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s="43" customFormat="1" ht="35.25" customHeight="1" x14ac:dyDescent="0.2">
      <c r="A18" s="38"/>
      <c r="B18" s="129"/>
      <c r="C18" s="129"/>
      <c r="D18" s="129"/>
      <c r="E18" s="129"/>
      <c r="F18" s="129"/>
      <c r="G18" s="129"/>
      <c r="H18" s="129"/>
      <c r="I18" s="129"/>
      <c r="J18" s="129"/>
      <c r="K18" s="129"/>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row>
    <row r="19" spans="1:61" x14ac:dyDescent="0.2">
      <c r="A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6" x14ac:dyDescent="0.2">
      <c r="A20" s="3"/>
      <c r="B20" s="108" t="s">
        <v>309</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16" x14ac:dyDescent="0.2">
      <c r="A21" s="3"/>
      <c r="B21" s="109" t="s">
        <v>310</v>
      </c>
      <c r="C21" s="4" t="s">
        <v>311</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6" x14ac:dyDescent="0.2">
      <c r="A22" s="3"/>
      <c r="B22" s="109" t="s">
        <v>312</v>
      </c>
      <c r="C22" s="4" t="s">
        <v>313</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6" x14ac:dyDescent="0.2">
      <c r="A23" s="3"/>
      <c r="B23" s="109" t="s">
        <v>314</v>
      </c>
      <c r="C23" s="4" t="s">
        <v>315</v>
      </c>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6" x14ac:dyDescent="0.2">
      <c r="A24" s="3"/>
      <c r="B24" s="109" t="s">
        <v>316</v>
      </c>
      <c r="C24" s="4" t="s">
        <v>317</v>
      </c>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16" x14ac:dyDescent="0.2">
      <c r="A25" s="3"/>
      <c r="B25" s="109" t="s">
        <v>318</v>
      </c>
      <c r="C25" s="4" t="s">
        <v>319</v>
      </c>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6" x14ac:dyDescent="0.2">
      <c r="A26" s="3"/>
      <c r="B26" s="109" t="s">
        <v>320</v>
      </c>
      <c r="C26" s="4" t="s">
        <v>321</v>
      </c>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16" x14ac:dyDescent="0.2">
      <c r="A27" s="3"/>
      <c r="B27" s="109" t="s">
        <v>322</v>
      </c>
      <c r="C27" s="4" t="s">
        <v>323</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16" x14ac:dyDescent="0.2">
      <c r="A28" s="3"/>
      <c r="B28" s="109" t="s">
        <v>324</v>
      </c>
      <c r="C28" s="4" t="s">
        <v>325</v>
      </c>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x14ac:dyDescent="0.2">
      <c r="A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x14ac:dyDescent="0.2">
      <c r="A30" s="3"/>
      <c r="B30" s="107" t="s">
        <v>126</v>
      </c>
      <c r="C30" s="107"/>
      <c r="D30" s="107"/>
      <c r="E30" s="107"/>
      <c r="F30" s="107"/>
      <c r="G30" s="107"/>
      <c r="H30" s="107"/>
      <c r="I30" s="107"/>
      <c r="J30" s="107"/>
      <c r="K30" s="107"/>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x14ac:dyDescent="0.2">
      <c r="A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2" spans="1:61" ht="77.25" customHeight="1" x14ac:dyDescent="0.2">
      <c r="A32" s="3"/>
      <c r="B32" s="130" t="s">
        <v>326</v>
      </c>
      <c r="C32" s="130"/>
      <c r="D32" s="130"/>
      <c r="E32" s="130"/>
      <c r="F32" s="130"/>
      <c r="G32" s="130"/>
      <c r="H32" s="130"/>
      <c r="I32" s="130"/>
      <c r="J32" s="130"/>
      <c r="K32" s="130"/>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x14ac:dyDescent="0.2">
      <c r="A33" s="3"/>
      <c r="B33" s="23"/>
      <c r="C33" s="23"/>
      <c r="D33" s="23"/>
      <c r="E33" s="23"/>
      <c r="F33" s="23"/>
      <c r="G33" s="23"/>
      <c r="H33" s="23"/>
      <c r="I33" s="23"/>
      <c r="J33" s="23"/>
      <c r="K33" s="2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row>
    <row r="34" spans="1:61" s="43" customFormat="1" ht="35.25" customHeight="1" x14ac:dyDescent="0.2">
      <c r="A34" s="38"/>
      <c r="B34" s="129"/>
      <c r="C34" s="129"/>
      <c r="D34" s="129"/>
      <c r="E34" s="129"/>
      <c r="F34" s="129"/>
      <c r="G34" s="129"/>
      <c r="H34" s="129"/>
      <c r="I34" s="129"/>
      <c r="J34" s="129"/>
      <c r="K34" s="129"/>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row>
    <row r="35" spans="1:61" x14ac:dyDescent="0.2">
      <c r="A35" s="3"/>
      <c r="B35" s="23"/>
      <c r="C35" s="23"/>
      <c r="D35" s="23"/>
      <c r="E35" s="23"/>
      <c r="F35" s="23"/>
      <c r="G35" s="23"/>
      <c r="H35" s="23"/>
      <c r="I35" s="23"/>
      <c r="J35" s="23"/>
      <c r="K35" s="2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row>
    <row r="36" spans="1:61" ht="16" x14ac:dyDescent="0.2">
      <c r="A36" s="3"/>
      <c r="B36" s="108" t="s">
        <v>309</v>
      </c>
      <c r="C36" s="23"/>
      <c r="D36" s="23"/>
      <c r="E36" s="23"/>
      <c r="F36" s="23"/>
      <c r="G36" s="23"/>
      <c r="H36" s="23"/>
      <c r="I36" s="23"/>
      <c r="J36" s="23"/>
      <c r="K36" s="2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row>
    <row r="37" spans="1:61" x14ac:dyDescent="0.2">
      <c r="A37" s="3"/>
      <c r="B37" s="19"/>
      <c r="C37" s="23" t="s">
        <v>327</v>
      </c>
      <c r="D37" s="23"/>
      <c r="E37" s="23"/>
      <c r="F37" s="23"/>
      <c r="G37" s="23"/>
      <c r="H37" s="23"/>
      <c r="I37" s="23"/>
      <c r="J37" s="23"/>
      <c r="K37" s="2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row>
    <row r="38" spans="1:61" x14ac:dyDescent="0.2">
      <c r="A38" s="3"/>
      <c r="B38" s="19"/>
      <c r="C38" s="23" t="s">
        <v>328</v>
      </c>
      <c r="D38" s="23"/>
      <c r="E38" s="23"/>
      <c r="F38" s="23"/>
      <c r="G38" s="23"/>
      <c r="H38" s="23"/>
      <c r="I38" s="23"/>
      <c r="J38" s="23"/>
      <c r="K38" s="2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row>
    <row r="39" spans="1:61" x14ac:dyDescent="0.2">
      <c r="A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row>
    <row r="40" spans="1:61" x14ac:dyDescent="0.2">
      <c r="A40" s="3"/>
      <c r="B40" s="15" t="s">
        <v>329</v>
      </c>
      <c r="C40" s="15"/>
      <c r="D40" s="15"/>
      <c r="E40" s="15"/>
      <c r="F40" s="15"/>
      <c r="G40" s="15"/>
      <c r="H40" s="15"/>
      <c r="I40" s="15"/>
      <c r="J40" s="15"/>
      <c r="K40" s="15"/>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row>
    <row r="41" spans="1:61" x14ac:dyDescent="0.2">
      <c r="A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row>
    <row r="42" spans="1:61" x14ac:dyDescent="0.2">
      <c r="A42" s="3"/>
      <c r="B42" s="4" t="s">
        <v>330</v>
      </c>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row>
    <row r="43" spans="1:61" x14ac:dyDescent="0.2">
      <c r="A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row>
    <row r="44" spans="1:61" x14ac:dyDescent="0.2">
      <c r="A44" s="3"/>
      <c r="B44" s="83" t="s">
        <v>13</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row>
    <row r="45" spans="1:61" x14ac:dyDescent="0.2">
      <c r="A45" s="3"/>
      <c r="B45" s="110" t="s">
        <v>331</v>
      </c>
      <c r="H45" s="131" t="s">
        <v>332</v>
      </c>
      <c r="I45" s="131"/>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row>
    <row r="46" spans="1:61" x14ac:dyDescent="0.2">
      <c r="A46" s="3"/>
      <c r="B46" s="110" t="s">
        <v>333</v>
      </c>
      <c r="H46" s="132" t="s">
        <v>334</v>
      </c>
      <c r="I46" s="132"/>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1" x14ac:dyDescent="0.2">
      <c r="A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row>
    <row r="48" spans="1:61" x14ac:dyDescent="0.2">
      <c r="A48" s="3"/>
      <c r="B48" s="83" t="s">
        <v>335</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1:61" x14ac:dyDescent="0.2">
      <c r="A49" s="3"/>
      <c r="B49" s="110" t="s">
        <v>336</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row>
    <row r="50" spans="1:61" x14ac:dyDescent="0.2">
      <c r="A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row>
    <row r="51" spans="1:61" x14ac:dyDescent="0.2">
      <c r="A51" s="3"/>
      <c r="B51" s="83" t="s">
        <v>337</v>
      </c>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row>
    <row r="52" spans="1:61" x14ac:dyDescent="0.2">
      <c r="A52" s="3"/>
      <c r="B52" s="110" t="s">
        <v>338</v>
      </c>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row>
    <row r="53" spans="1:61" x14ac:dyDescent="0.2">
      <c r="A53" s="3"/>
      <c r="B53" s="110" t="s">
        <v>339</v>
      </c>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row>
    <row r="54" spans="1:61" x14ac:dyDescent="0.2">
      <c r="A54" s="3"/>
      <c r="B54" s="110" t="s">
        <v>340</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row>
    <row r="55" spans="1:61" x14ac:dyDescent="0.2">
      <c r="A55" s="3"/>
      <c r="B55" s="110"/>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row>
    <row r="56" spans="1:61" x14ac:dyDescent="0.2">
      <c r="A56" s="3"/>
      <c r="B56" s="83" t="s">
        <v>341</v>
      </c>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row>
    <row r="57" spans="1:61" x14ac:dyDescent="0.2">
      <c r="A57" s="3"/>
      <c r="B57" s="110" t="s">
        <v>342</v>
      </c>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row>
    <row r="58" spans="1:61" x14ac:dyDescent="0.2">
      <c r="A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row>
    <row r="59" spans="1:61"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row>
    <row r="60" spans="1:61"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row>
    <row r="61" spans="1:61"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row>
    <row r="62" spans="1:6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row>
    <row r="63" spans="1:6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row>
    <row r="64" spans="1:6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row>
    <row r="65" spans="1:61"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row>
    <row r="66" spans="1:61"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row>
    <row r="67" spans="1:6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row>
    <row r="68" spans="1:61"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row>
    <row r="69" spans="1:61"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row>
    <row r="70" spans="1:61"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row>
    <row r="71" spans="1:61"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row>
    <row r="72" spans="1:61"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row>
    <row r="73" spans="1:61"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row>
    <row r="74" spans="1:61"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row>
    <row r="75" spans="1:61"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row>
    <row r="76" spans="1:61"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row>
    <row r="77" spans="1:6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row>
    <row r="78" spans="1:6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row>
    <row r="79" spans="1:6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row>
    <row r="80" spans="1:61"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row>
    <row r="81" spans="1:61"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row>
    <row r="82" spans="1:61"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row>
    <row r="83" spans="1:61"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row>
    <row r="84" spans="1:61"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row>
    <row r="85" spans="1:61"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row>
    <row r="86" spans="1:61"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row>
    <row r="87" spans="1:61"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row>
    <row r="88" spans="1:6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row>
    <row r="89" spans="1:6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row>
    <row r="90" spans="1:6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row>
    <row r="91" spans="1:6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row>
    <row r="92" spans="1:6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row>
    <row r="93" spans="1:6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row>
    <row r="94" spans="1:61"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row>
    <row r="95" spans="1:61"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row>
    <row r="96" spans="1:61"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row>
    <row r="97" spans="1:61"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row>
    <row r="98" spans="1:61"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row>
    <row r="99" spans="1:6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row>
    <row r="100" spans="1:6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row>
    <row r="101" spans="1:6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row>
    <row r="102" spans="1:6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row>
    <row r="103" spans="1:6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row>
    <row r="104" spans="1:6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row>
    <row r="105" spans="1:6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row>
    <row r="106" spans="1:6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row>
    <row r="108" spans="1:6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row>
  </sheetData>
  <sheetProtection algorithmName="SHA-512" hashValue="OqKgvGCzjBphDpomDzGLdxzMSLT+KX0JjDULdOeyZoqbHREdMaEdPrBYH+BdM4IuFHTmNYmdKEYl/RZsg838dg==" saltValue="330sHQHWYHfpEMQy4BbhUA==" spinCount="100000" sheet="1" objects="1" scenarios="1"/>
  <mergeCells count="11">
    <mergeCell ref="B16:K16"/>
    <mergeCell ref="C3:G3"/>
    <mergeCell ref="C4:G4"/>
    <mergeCell ref="C5:G5"/>
    <mergeCell ref="C6:G6"/>
    <mergeCell ref="B12:K12"/>
    <mergeCell ref="B18:K18"/>
    <mergeCell ref="B32:K32"/>
    <mergeCell ref="B34:K34"/>
    <mergeCell ref="H45:I45"/>
    <mergeCell ref="H46:I46"/>
  </mergeCells>
  <pageMargins left="0.70866141732283472" right="0.70866141732283472" top="0.74803149606299213" bottom="0.74803149606299213" header="0.31496062992125984" footer="0.31496062992125984"/>
  <pageSetup paperSize="9" scale="59" fitToHeight="0" orientation="portrait" r:id="rId1"/>
  <headerFooter>
    <oddHeader>&amp;L&amp;G</oddHeader>
    <oddFooter>&amp;L&amp;8&amp;A
&amp;D | &amp;T
Pagina &amp;P | &amp;N</oddFooter>
  </headerFooter>
  <rowBreaks count="1" manualBreakCount="1">
    <brk id="39" min="1" max="10"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2529" r:id="rId5" name="Check Box 1">
              <controlPr defaultSize="0" autoFill="0" autoLine="0" autoPict="0" altText="">
                <anchor moveWithCells="1">
                  <from>
                    <xdr:col>7</xdr:col>
                    <xdr:colOff>774700</xdr:colOff>
                    <xdr:row>53</xdr:row>
                    <xdr:rowOff>0</xdr:rowOff>
                  </from>
                  <to>
                    <xdr:col>8</xdr:col>
                    <xdr:colOff>127000</xdr:colOff>
                    <xdr:row>54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DD134-9FE1-4A35-B9F8-08D933408D3F}">
  <sheetPr codeName="Sheet2">
    <tabColor theme="5"/>
    <pageSetUpPr fitToPage="1"/>
  </sheetPr>
  <dimension ref="A1:CC258"/>
  <sheetViews>
    <sheetView showGridLines="0" showRowColHeaders="0" tabSelected="1" zoomScale="70" zoomScaleNormal="70" zoomScaleSheetLayoutView="70" workbookViewId="0">
      <pane ySplit="12" topLeftCell="A13" activePane="bottomLeft" state="frozen"/>
      <selection pane="bottomLeft" activeCell="F33" sqref="F33"/>
    </sheetView>
  </sheetViews>
  <sheetFormatPr baseColWidth="10" defaultColWidth="9.1640625" defaultRowHeight="15" outlineLevelCol="1" x14ac:dyDescent="0.2"/>
  <cols>
    <col min="1" max="1" width="3.33203125" style="4" customWidth="1"/>
    <col min="2" max="3" width="5.6640625" style="5" hidden="1" customWidth="1" outlineLevel="1"/>
    <col min="4" max="4" width="5.6640625" style="4" hidden="1" customWidth="1" outlineLevel="1"/>
    <col min="5" max="5" width="33.33203125" style="4" customWidth="1" collapsed="1"/>
    <col min="6" max="6" width="33.33203125" style="4" customWidth="1"/>
    <col min="7" max="7" width="10.6640625" style="5" customWidth="1"/>
    <col min="8" max="8" width="5.6640625" style="5" customWidth="1"/>
    <col min="9" max="9" width="0.83203125" style="5" customWidth="1"/>
    <col min="10" max="11" width="15.6640625" style="4" customWidth="1"/>
    <col min="12" max="12" width="1.6640625" style="4" customWidth="1"/>
    <col min="13" max="13" width="15.6640625" style="5" hidden="1" customWidth="1" outlineLevel="1"/>
    <col min="14" max="14" width="5.6640625" style="5" customWidth="1" collapsed="1"/>
    <col min="15" max="15" width="0.83203125" style="5" customWidth="1"/>
    <col min="16" max="17" width="15.6640625" style="4" customWidth="1"/>
    <col min="18" max="18" width="1.6640625" style="4" customWidth="1"/>
    <col min="19" max="19" width="15.6640625" style="5" hidden="1" customWidth="1" outlineLevel="1"/>
    <col min="20" max="20" width="5.6640625" style="5" customWidth="1" collapsed="1"/>
    <col min="21" max="21" width="0.83203125" style="5" customWidth="1"/>
    <col min="22" max="23" width="15.6640625" style="4" customWidth="1"/>
    <col min="24" max="24" width="1.6640625" style="4" customWidth="1"/>
    <col min="25" max="25" width="15.6640625" style="5" hidden="1" customWidth="1" outlineLevel="1"/>
    <col min="26" max="26" width="5.6640625" style="5" customWidth="1" collapsed="1"/>
    <col min="27" max="27" width="0.83203125" style="5" customWidth="1"/>
    <col min="28" max="29" width="15.6640625" style="4" customWidth="1"/>
    <col min="30" max="30" width="1.6640625" style="4" customWidth="1"/>
    <col min="31" max="31" width="50.6640625" style="4" customWidth="1"/>
    <col min="32" max="32" width="9.1640625" style="4"/>
    <col min="33" max="33" width="9.1640625" style="104"/>
    <col min="34" max="16384" width="9.1640625" style="4"/>
  </cols>
  <sheetData>
    <row r="1" spans="1:81" x14ac:dyDescent="0.2">
      <c r="A1" s="3"/>
      <c r="B1" s="34"/>
      <c r="C1" s="34"/>
      <c r="D1" s="3"/>
      <c r="E1" s="1"/>
      <c r="F1" s="1"/>
      <c r="G1" s="2"/>
      <c r="H1" s="2"/>
      <c r="I1" s="2"/>
      <c r="J1" s="1"/>
      <c r="K1" s="1"/>
      <c r="L1" s="1"/>
      <c r="M1" s="2"/>
      <c r="N1" s="2"/>
      <c r="O1" s="2"/>
      <c r="P1" s="1"/>
      <c r="Q1" s="1"/>
      <c r="R1" s="1"/>
      <c r="S1" s="2"/>
      <c r="T1" s="2"/>
      <c r="U1" s="2"/>
      <c r="V1" s="1"/>
      <c r="W1" s="1"/>
      <c r="X1" s="1"/>
      <c r="Y1" s="2"/>
      <c r="Z1" s="2"/>
      <c r="AA1" s="2"/>
      <c r="AB1" s="2"/>
      <c r="AC1" s="1"/>
      <c r="AD1" s="1"/>
      <c r="AE1" s="1"/>
      <c r="AF1" s="3"/>
      <c r="AG1" s="58"/>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row>
    <row r="2" spans="1:81" ht="5.25" customHeight="1" x14ac:dyDescent="0.2">
      <c r="A2" s="3"/>
      <c r="B2" s="34"/>
      <c r="C2" s="34"/>
      <c r="D2" s="3"/>
      <c r="AB2" s="5"/>
      <c r="AF2" s="3"/>
      <c r="AG2" s="58"/>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row>
    <row r="3" spans="1:81" x14ac:dyDescent="0.2">
      <c r="A3" s="3"/>
      <c r="B3" s="34"/>
      <c r="C3" s="34"/>
      <c r="D3" s="3"/>
      <c r="E3" s="4" t="s">
        <v>0</v>
      </c>
      <c r="F3" s="4" t="str">
        <f>project</f>
        <v>Restwaardeberekening &lt;NAAM PRODUCT&gt;</v>
      </c>
      <c r="AB3" s="5"/>
      <c r="AC3" s="4" t="s">
        <v>1</v>
      </c>
      <c r="AE3" s="6"/>
      <c r="AF3" s="3"/>
      <c r="AG3" s="58"/>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row>
    <row r="4" spans="1:81" x14ac:dyDescent="0.2">
      <c r="A4" s="3"/>
      <c r="B4" s="34"/>
      <c r="C4" s="34"/>
      <c r="D4" s="3"/>
      <c r="E4" s="4" t="s">
        <v>2</v>
      </c>
      <c r="F4" s="141" t="s">
        <v>3</v>
      </c>
      <c r="G4" s="141"/>
      <c r="H4" s="141"/>
      <c r="I4" s="141"/>
      <c r="J4" s="141"/>
      <c r="K4" s="141"/>
      <c r="M4" s="4"/>
      <c r="N4" s="4"/>
      <c r="O4" s="4"/>
      <c r="S4" s="4"/>
      <c r="T4" s="4"/>
      <c r="U4" s="4"/>
      <c r="Y4" s="4"/>
      <c r="Z4" s="4"/>
      <c r="AA4" s="4"/>
      <c r="AE4" s="6"/>
      <c r="AF4" s="3"/>
      <c r="AG4" s="58"/>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row>
    <row r="5" spans="1:81" x14ac:dyDescent="0.2">
      <c r="A5" s="3"/>
      <c r="B5" s="34"/>
      <c r="C5" s="34"/>
      <c r="D5" s="3"/>
      <c r="E5" s="4" t="s">
        <v>4</v>
      </c>
      <c r="F5" s="4" t="str">
        <f>opgesteld</f>
        <v>-</v>
      </c>
      <c r="AB5" s="5"/>
      <c r="AC5" s="4" t="s">
        <v>5</v>
      </c>
      <c r="AE5" s="6" t="str">
        <f>versie</f>
        <v>8.0</v>
      </c>
      <c r="AF5" s="3"/>
      <c r="AG5" s="58"/>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x14ac:dyDescent="0.2">
      <c r="A6" s="3"/>
      <c r="B6" s="34"/>
      <c r="C6" s="34"/>
      <c r="D6" s="3"/>
      <c r="E6" s="4" t="s">
        <v>6</v>
      </c>
      <c r="F6" s="4" t="str">
        <f>gecontroleerd</f>
        <v>-</v>
      </c>
      <c r="AB6" s="5"/>
      <c r="AC6" s="4" t="s">
        <v>7</v>
      </c>
      <c r="AE6" s="7">
        <f>versie_datum</f>
        <v>44733</v>
      </c>
      <c r="AF6" s="3"/>
      <c r="AG6" s="58"/>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
      <c r="B7" s="34"/>
      <c r="C7" s="34"/>
      <c r="D7" s="3"/>
      <c r="E7" s="4" t="s">
        <v>8</v>
      </c>
      <c r="AB7" s="5"/>
      <c r="AC7" s="4" t="s">
        <v>9</v>
      </c>
      <c r="AE7" s="6" t="str">
        <f>status</f>
        <v>definitief</v>
      </c>
      <c r="AF7" s="3"/>
      <c r="AG7" s="58"/>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row>
    <row r="8" spans="1:81" ht="5.25" customHeight="1" x14ac:dyDescent="0.2">
      <c r="A8" s="3"/>
      <c r="B8" s="34"/>
      <c r="C8" s="34"/>
      <c r="D8" s="3"/>
      <c r="AB8" s="5"/>
      <c r="AF8" s="3"/>
      <c r="AG8" s="58"/>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row>
    <row r="9" spans="1:81" x14ac:dyDescent="0.2">
      <c r="A9" s="3"/>
      <c r="B9" s="34"/>
      <c r="C9" s="34"/>
      <c r="D9" s="3"/>
      <c r="E9" s="8"/>
      <c r="F9" s="8"/>
      <c r="G9" s="9"/>
      <c r="H9" s="9"/>
      <c r="I9" s="9"/>
      <c r="J9" s="8"/>
      <c r="K9" s="8"/>
      <c r="L9" s="8"/>
      <c r="M9" s="9"/>
      <c r="N9" s="9"/>
      <c r="O9" s="9"/>
      <c r="P9" s="8"/>
      <c r="Q9" s="8"/>
      <c r="R9" s="8"/>
      <c r="S9" s="9"/>
      <c r="T9" s="9"/>
      <c r="U9" s="9"/>
      <c r="V9" s="8"/>
      <c r="W9" s="8"/>
      <c r="X9" s="8"/>
      <c r="Y9" s="9"/>
      <c r="Z9" s="9"/>
      <c r="AA9" s="9"/>
      <c r="AB9" s="9"/>
      <c r="AC9" s="8"/>
      <c r="AD9" s="8"/>
      <c r="AE9" s="8"/>
      <c r="AF9" s="3"/>
      <c r="AG9" s="58"/>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row>
    <row r="10" spans="1:81" x14ac:dyDescent="0.2">
      <c r="A10" s="3"/>
      <c r="B10" s="34"/>
      <c r="C10" s="34"/>
      <c r="D10" s="3"/>
      <c r="J10" s="10"/>
      <c r="K10" s="11"/>
      <c r="L10" s="10"/>
      <c r="M10" s="12" t="b">
        <v>1</v>
      </c>
      <c r="N10" s="142" t="s">
        <v>10</v>
      </c>
      <c r="O10" s="142"/>
      <c r="P10" s="142"/>
      <c r="Q10" s="142"/>
      <c r="S10" s="12" t="b">
        <v>0</v>
      </c>
      <c r="T10" s="142" t="s">
        <v>11</v>
      </c>
      <c r="U10" s="142"/>
      <c r="V10" s="142"/>
      <c r="W10" s="142"/>
      <c r="Y10" s="12" t="b">
        <v>0</v>
      </c>
      <c r="Z10" s="142" t="s">
        <v>12</v>
      </c>
      <c r="AA10" s="142"/>
      <c r="AB10" s="142"/>
      <c r="AC10" s="142"/>
      <c r="AE10" s="13"/>
      <c r="AF10" s="3"/>
      <c r="AG10" s="58"/>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row>
    <row r="11" spans="1:81" x14ac:dyDescent="0.2">
      <c r="A11" s="3"/>
      <c r="B11" s="34"/>
      <c r="C11" s="34"/>
      <c r="D11" s="3"/>
      <c r="E11" s="14" t="s">
        <v>13</v>
      </c>
      <c r="F11" s="15"/>
      <c r="G11" s="16" t="s">
        <v>14</v>
      </c>
      <c r="H11" s="143" t="s">
        <v>15</v>
      </c>
      <c r="I11" s="143"/>
      <c r="J11" s="143"/>
      <c r="K11" s="143"/>
      <c r="L11" s="17"/>
      <c r="M11" s="18"/>
      <c r="N11" s="143" t="s">
        <v>16</v>
      </c>
      <c r="O11" s="143"/>
      <c r="P11" s="143"/>
      <c r="Q11" s="143"/>
      <c r="S11" s="18"/>
      <c r="T11" s="143" t="s">
        <v>16</v>
      </c>
      <c r="U11" s="143"/>
      <c r="V11" s="143"/>
      <c r="W11" s="143"/>
      <c r="Y11" s="18"/>
      <c r="Z11" s="143" t="s">
        <v>16</v>
      </c>
      <c r="AA11" s="143"/>
      <c r="AB11" s="143"/>
      <c r="AC11" s="143"/>
      <c r="AE11" s="16" t="s">
        <v>17</v>
      </c>
      <c r="AF11" s="3"/>
      <c r="AG11" s="58"/>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row>
    <row r="12" spans="1:81" x14ac:dyDescent="0.2">
      <c r="A12" s="3"/>
      <c r="B12" s="34"/>
      <c r="C12" s="34"/>
      <c r="D12" s="3"/>
      <c r="AF12" s="3"/>
      <c r="AG12" s="58"/>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row>
    <row r="13" spans="1:81" x14ac:dyDescent="0.2">
      <c r="A13" s="3"/>
      <c r="B13" s="34"/>
      <c r="C13" s="34"/>
      <c r="D13" s="3"/>
      <c r="E13" s="19" t="s">
        <v>18</v>
      </c>
      <c r="F13" s="19"/>
      <c r="G13" s="5" t="s">
        <v>19</v>
      </c>
      <c r="M13" s="5">
        <f>P13</f>
        <v>0</v>
      </c>
      <c r="P13" s="144"/>
      <c r="Q13" s="145"/>
      <c r="S13" s="5" t="str">
        <f>V13</f>
        <v/>
      </c>
      <c r="V13" s="146" t="str">
        <f>IF(OR(S$10=FALSE, $P13=""),"",$P13)</f>
        <v/>
      </c>
      <c r="W13" s="147"/>
      <c r="Y13" s="5" t="str">
        <f>AB13</f>
        <v/>
      </c>
      <c r="AB13" s="146" t="str">
        <f>IF(OR(Y$10=FALSE, $P13=""),"",$P13)</f>
        <v/>
      </c>
      <c r="AC13" s="147"/>
      <c r="AE13" s="20"/>
      <c r="AF13" s="3"/>
      <c r="AG13" s="58"/>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row>
    <row r="14" spans="1:81" x14ac:dyDescent="0.2">
      <c r="A14" s="3"/>
      <c r="B14" s="34"/>
      <c r="C14" s="34"/>
      <c r="D14" s="3"/>
      <c r="E14" s="21" t="s">
        <v>20</v>
      </c>
      <c r="F14" s="19"/>
      <c r="G14" s="5" t="s">
        <v>19</v>
      </c>
      <c r="M14" s="5" t="str">
        <f t="shared" ref="M14:M16" si="0">P14</f>
        <v>C Industrie</v>
      </c>
      <c r="P14" s="137" t="s">
        <v>21</v>
      </c>
      <c r="Q14" s="145"/>
      <c r="S14" s="5" t="str">
        <f t="shared" ref="S14:S15" si="1">V14</f>
        <v/>
      </c>
      <c r="V14" s="146" t="str">
        <f>IF(OR(S$10=FALSE,$P14=""),"",$P14)</f>
        <v/>
      </c>
      <c r="W14" s="147"/>
      <c r="Y14" s="5" t="str">
        <f t="shared" ref="Y14:Y15" si="2">AB14</f>
        <v/>
      </c>
      <c r="AB14" s="146" t="str">
        <f>IF(OR(Y$10=FALSE,$P14=""),"",$P14)</f>
        <v/>
      </c>
      <c r="AC14" s="147"/>
      <c r="AE14" s="20"/>
      <c r="AF14" s="3"/>
      <c r="AG14" s="58"/>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row>
    <row r="15" spans="1:81" x14ac:dyDescent="0.2">
      <c r="A15" s="3"/>
      <c r="B15" s="34"/>
      <c r="C15" s="34"/>
      <c r="D15" s="3"/>
      <c r="E15" s="21" t="s">
        <v>22</v>
      </c>
      <c r="F15" s="19"/>
      <c r="G15" s="5" t="s">
        <v>19</v>
      </c>
      <c r="M15" s="5" t="str">
        <f t="shared" si="0"/>
        <v>26 Elektrotechnische industrie</v>
      </c>
      <c r="P15" s="137" t="s">
        <v>292</v>
      </c>
      <c r="Q15" s="145"/>
      <c r="S15" s="5" t="str">
        <f t="shared" si="1"/>
        <v/>
      </c>
      <c r="V15" s="146" t="str">
        <f>IF(OR(S$10=FALSE,$P15=""),"",$P15)</f>
        <v/>
      </c>
      <c r="W15" s="147"/>
      <c r="Y15" s="5" t="str">
        <f t="shared" si="2"/>
        <v/>
      </c>
      <c r="AB15" s="146" t="str">
        <f>IF(OR(Y$10=FALSE,$P15=""),"",$P15)</f>
        <v/>
      </c>
      <c r="AC15" s="147"/>
      <c r="AE15" s="20"/>
      <c r="AF15" s="3"/>
      <c r="AG15" s="58"/>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row>
    <row r="16" spans="1:81" x14ac:dyDescent="0.2">
      <c r="A16" s="3"/>
      <c r="B16" s="34"/>
      <c r="C16" s="34"/>
      <c r="D16" s="3"/>
      <c r="E16" s="19" t="s">
        <v>24</v>
      </c>
      <c r="F16" s="19"/>
      <c r="G16" s="5" t="s">
        <v>19</v>
      </c>
      <c r="M16" s="5" t="str">
        <f t="shared" si="0"/>
        <v>Skin</v>
      </c>
      <c r="P16" s="137" t="s">
        <v>25</v>
      </c>
      <c r="Q16" s="145"/>
      <c r="S16" s="5">
        <f>IF(OR(V16="",V16="-"),$J16,V16)</f>
        <v>0</v>
      </c>
      <c r="V16" s="146" t="str">
        <f>IF(OR(S$10=FALSE,$P16=""),"",$P16)</f>
        <v/>
      </c>
      <c r="W16" s="147"/>
      <c r="Y16" s="5">
        <f>IF(OR(AB16="",AB16="-"),$J16,AB16)</f>
        <v>0</v>
      </c>
      <c r="AB16" s="146" t="str">
        <f>IF(OR(Y$10=FALSE,$P16=""),"",$P16)</f>
        <v/>
      </c>
      <c r="AC16" s="147"/>
      <c r="AE16" s="20"/>
      <c r="AF16" s="3"/>
      <c r="AG16" s="58"/>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row>
    <row r="17" spans="1:81" x14ac:dyDescent="0.2">
      <c r="A17" s="3"/>
      <c r="B17" s="34"/>
      <c r="C17" s="34"/>
      <c r="D17" s="3"/>
      <c r="E17" s="19"/>
      <c r="F17" s="19"/>
      <c r="P17" s="22"/>
      <c r="Q17" s="23"/>
      <c r="V17" s="22"/>
      <c r="W17" s="23"/>
      <c r="AB17" s="22"/>
      <c r="AC17" s="23"/>
      <c r="AE17" s="20"/>
      <c r="AF17" s="3"/>
      <c r="AG17" s="58"/>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row>
    <row r="18" spans="1:81" x14ac:dyDescent="0.2">
      <c r="A18" s="3"/>
      <c r="B18" s="34"/>
      <c r="C18" s="34"/>
      <c r="D18" s="3"/>
      <c r="E18" s="19" t="s">
        <v>26</v>
      </c>
      <c r="F18" s="19"/>
      <c r="G18" s="5" t="s">
        <v>27</v>
      </c>
      <c r="J18" s="111">
        <f>_xlfn.XLOOKUP($M$16, Layers_of_Brand2[Layers of brand],Layers_of_Brand2[Levensduur (jaar)],"-",0)</f>
        <v>75</v>
      </c>
      <c r="M18" s="5">
        <f>IF(OR(P18="",P18="-"),$J18,P18)</f>
        <v>20</v>
      </c>
      <c r="P18" s="24">
        <v>20</v>
      </c>
      <c r="Q18" s="25"/>
      <c r="S18" s="5">
        <f>IF(OR(V18="",V18="-"),$J18,V18)</f>
        <v>75</v>
      </c>
      <c r="V18" s="24"/>
      <c r="W18" s="25"/>
      <c r="Y18" s="5">
        <f>IF(OR(AB18="",AB18="-"),$J18,AB18)</f>
        <v>75</v>
      </c>
      <c r="AB18" s="24"/>
      <c r="AC18" s="25"/>
      <c r="AE18" s="20"/>
      <c r="AF18" s="3"/>
      <c r="AG18" s="58"/>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row>
    <row r="19" spans="1:81" x14ac:dyDescent="0.2">
      <c r="A19" s="3"/>
      <c r="B19" s="34"/>
      <c r="C19" s="34"/>
      <c r="D19" s="3"/>
      <c r="E19" s="19" t="s">
        <v>28</v>
      </c>
      <c r="F19" s="19"/>
      <c r="G19" s="5" t="s">
        <v>27</v>
      </c>
      <c r="J19" s="6"/>
      <c r="M19" s="5">
        <f>IF(OR(P19="",P19="-"),$J19,P19)</f>
        <v>30</v>
      </c>
      <c r="P19" s="26">
        <v>30</v>
      </c>
      <c r="Q19" s="27"/>
      <c r="S19" s="5">
        <f>IF(OR(V19="",V19="-"),$J19,V19)</f>
        <v>0</v>
      </c>
      <c r="V19" s="26"/>
      <c r="W19" s="27"/>
      <c r="Y19" s="5">
        <f>IF(OR(AB19="",AB19="-"),$J19,AB19)</f>
        <v>0</v>
      </c>
      <c r="AB19" s="26"/>
      <c r="AC19" s="27"/>
      <c r="AE19" s="20"/>
      <c r="AF19" s="3"/>
      <c r="AG19" s="58"/>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row>
    <row r="20" spans="1:81" x14ac:dyDescent="0.2">
      <c r="A20" s="3"/>
      <c r="B20" s="34"/>
      <c r="C20" s="34"/>
      <c r="D20" s="3"/>
      <c r="E20" s="19" t="s">
        <v>29</v>
      </c>
      <c r="F20" s="19"/>
      <c r="G20" s="5" t="s">
        <v>27</v>
      </c>
      <c r="J20" s="6"/>
      <c r="M20" s="5">
        <f t="shared" ref="M20" ca="1" si="3">P20</f>
        <v>2053</v>
      </c>
      <c r="P20" s="6">
        <f ca="1">IF(OR(M$19=0),"-", YEAR(TODAY())+M$19)</f>
        <v>2053</v>
      </c>
      <c r="S20" s="5" t="str">
        <f t="shared" ref="S20" ca="1" si="4">V20</f>
        <v>-</v>
      </c>
      <c r="V20" s="6" t="str">
        <f ca="1">IF(OR(S$19=0),"-", YEAR(TODAY())+S$19)</f>
        <v>-</v>
      </c>
      <c r="Y20" s="5" t="str">
        <f t="shared" ref="Y20" ca="1" si="5">AB20</f>
        <v>-</v>
      </c>
      <c r="AB20" s="6" t="str">
        <f ca="1">IF(OR(Y$19=0),"-", YEAR(TODAY())+Y$19)</f>
        <v>-</v>
      </c>
      <c r="AE20" s="20"/>
      <c r="AF20" s="3"/>
      <c r="AG20" s="58"/>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row>
    <row r="21" spans="1:81" x14ac:dyDescent="0.2">
      <c r="A21" s="3"/>
      <c r="B21" s="34"/>
      <c r="C21" s="34"/>
      <c r="D21" s="3"/>
      <c r="E21" s="19"/>
      <c r="F21" s="19"/>
      <c r="J21" s="6"/>
      <c r="P21" s="6"/>
      <c r="V21" s="6"/>
      <c r="AB21" s="6"/>
      <c r="AF21" s="3"/>
      <c r="AG21" s="58"/>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row>
    <row r="22" spans="1:81" x14ac:dyDescent="0.2">
      <c r="A22" s="3"/>
      <c r="B22" s="34"/>
      <c r="C22" s="34"/>
      <c r="D22" s="3"/>
      <c r="E22" s="21" t="s">
        <v>30</v>
      </c>
      <c r="F22" s="21" t="s">
        <v>31</v>
      </c>
      <c r="G22" s="5" t="s">
        <v>19</v>
      </c>
      <c r="J22" s="148" t="str">
        <f>_xlfn.XLOOKUP(M$15,Afdelingen_2[Afdeling],Afdelingen_2[Eindelevensduurscenario],"-",0)</f>
        <v>Hergebruik</v>
      </c>
      <c r="K22" s="149"/>
      <c r="L22" s="28"/>
      <c r="M22" s="5" t="str">
        <f>IF(OR(P22="",P22="-"),$J22,P22)</f>
        <v>Recycling</v>
      </c>
      <c r="P22" s="150" t="s">
        <v>37</v>
      </c>
      <c r="Q22" s="151"/>
      <c r="S22" s="5" t="str">
        <f>IF(OR(V22="",V22="-"),$J22,V22)</f>
        <v>Hergebruik</v>
      </c>
      <c r="V22" s="150"/>
      <c r="W22" s="151"/>
      <c r="Y22" s="5" t="str">
        <f>IF(OR(AB22="",AB22="-"),$J22,AB22)</f>
        <v>Hergebruik</v>
      </c>
      <c r="AB22" s="150"/>
      <c r="AC22" s="151"/>
      <c r="AE22" s="20"/>
      <c r="AF22" s="3"/>
      <c r="AG22" s="58"/>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row>
    <row r="23" spans="1:81" x14ac:dyDescent="0.2">
      <c r="A23" s="3"/>
      <c r="B23" s="34"/>
      <c r="C23" s="34"/>
      <c r="D23" s="3"/>
      <c r="E23" s="21"/>
      <c r="F23" s="21" t="s">
        <v>33</v>
      </c>
      <c r="G23" s="5" t="s">
        <v>34</v>
      </c>
      <c r="M23" s="29">
        <f>IF(OR(M$22="Hergebruik",M$22="Beide"),P23,0)</f>
        <v>0</v>
      </c>
      <c r="P23" s="30">
        <v>1</v>
      </c>
      <c r="S23" s="29">
        <f>IF(OR(S$22="Hergebruik",S$22="Beide"),V23,0)</f>
        <v>0</v>
      </c>
      <c r="V23" s="30"/>
      <c r="Y23" s="29">
        <f>IF(OR(Y$22="Hergebruik",Y$22="Beide"),AB23,0)</f>
        <v>0</v>
      </c>
      <c r="AB23" s="30"/>
      <c r="AE23" s="20"/>
      <c r="AF23" s="3"/>
      <c r="AG23" s="58"/>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row>
    <row r="24" spans="1:81" x14ac:dyDescent="0.2">
      <c r="A24" s="3"/>
      <c r="B24" s="34"/>
      <c r="C24" s="34"/>
      <c r="D24" s="3"/>
      <c r="E24" s="21"/>
      <c r="F24" s="21" t="s">
        <v>35</v>
      </c>
      <c r="G24" s="5" t="s">
        <v>34</v>
      </c>
      <c r="M24" s="29">
        <f>IF(OR(M$22="Recycling",M$22="Beide"),P24,0)</f>
        <v>1</v>
      </c>
      <c r="P24" s="31">
        <v>1</v>
      </c>
      <c r="S24" s="29">
        <f>IF(OR(S$22="Recycling",S$22="Beide"),V24,0)</f>
        <v>0</v>
      </c>
      <c r="V24" s="31"/>
      <c r="Y24" s="29">
        <f>IF(OR(Y$22="Recycling",Y$22="Beide"),AB24,0)</f>
        <v>0</v>
      </c>
      <c r="AB24" s="31"/>
      <c r="AE24" s="20"/>
      <c r="AF24" s="3"/>
      <c r="AG24" s="58"/>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row>
    <row r="25" spans="1:81" x14ac:dyDescent="0.2">
      <c r="A25" s="3"/>
      <c r="B25" s="34"/>
      <c r="C25" s="34"/>
      <c r="D25" s="3"/>
      <c r="E25" s="19"/>
      <c r="F25" s="19"/>
      <c r="J25" s="23"/>
      <c r="AF25" s="3"/>
      <c r="AG25" s="58"/>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row>
    <row r="26" spans="1:81" x14ac:dyDescent="0.2">
      <c r="A26" s="3"/>
      <c r="B26" s="34"/>
      <c r="C26" s="34"/>
      <c r="D26" s="3"/>
      <c r="E26" s="21" t="s">
        <v>36</v>
      </c>
      <c r="F26" s="21" t="s">
        <v>31</v>
      </c>
      <c r="G26" s="5" t="s">
        <v>19</v>
      </c>
      <c r="J26" s="148" t="str">
        <f>_xlfn.XLOOKUP(M$15,Afdelingen_2[Afdeling],Afdelingen_2[Eindelevensduurscenario],"-",0)</f>
        <v>Hergebruik</v>
      </c>
      <c r="K26" s="149"/>
      <c r="L26" s="28"/>
      <c r="M26" s="5" t="str">
        <f>IF(OR(P26="",P26="-"),$J26,P26)</f>
        <v>Hergebruik</v>
      </c>
      <c r="P26" s="150" t="s">
        <v>32</v>
      </c>
      <c r="Q26" s="151"/>
      <c r="S26" s="5" t="str">
        <f>IF(OR(V26="",V26="-"),$J26,V26)</f>
        <v>Hergebruik</v>
      </c>
      <c r="V26" s="150"/>
      <c r="W26" s="151"/>
      <c r="Y26" s="5" t="str">
        <f>IF(OR(AB26="",AB26="-"),$J26,AB26)</f>
        <v>Hergebruik</v>
      </c>
      <c r="AB26" s="150"/>
      <c r="AC26" s="151"/>
      <c r="AE26" s="20"/>
      <c r="AF26" s="3"/>
      <c r="AG26" s="58"/>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row>
    <row r="27" spans="1:81" x14ac:dyDescent="0.2">
      <c r="A27" s="3"/>
      <c r="B27" s="34"/>
      <c r="C27" s="34"/>
      <c r="D27" s="3"/>
      <c r="E27" s="21"/>
      <c r="F27" s="21" t="s">
        <v>33</v>
      </c>
      <c r="G27" s="5" t="s">
        <v>34</v>
      </c>
      <c r="M27" s="29">
        <f>IF(OR(M$26="Hergebruik",M$26="Beide"),P27,0)</f>
        <v>1</v>
      </c>
      <c r="P27" s="30">
        <v>1</v>
      </c>
      <c r="S27" s="29">
        <f>IF(OR(S$26="Hergebruik",S$26="Beide"),V27,0)</f>
        <v>0</v>
      </c>
      <c r="V27" s="30"/>
      <c r="Y27" s="29">
        <f>IF(OR(Y$26="Hergebruik",Y$26="Beide"),AB27,0)</f>
        <v>0</v>
      </c>
      <c r="AB27" s="30"/>
      <c r="AE27" s="20"/>
      <c r="AF27" s="3"/>
      <c r="AG27" s="58"/>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row>
    <row r="28" spans="1:81" x14ac:dyDescent="0.2">
      <c r="A28" s="3"/>
      <c r="B28" s="34"/>
      <c r="C28" s="34"/>
      <c r="D28" s="3"/>
      <c r="E28" s="21"/>
      <c r="F28" s="21" t="s">
        <v>35</v>
      </c>
      <c r="G28" s="5" t="s">
        <v>34</v>
      </c>
      <c r="M28" s="29">
        <f>IF(OR(M$26="Recycling",M$26="Beide"),P28,0)</f>
        <v>0</v>
      </c>
      <c r="P28" s="31">
        <v>1</v>
      </c>
      <c r="S28" s="29">
        <f>IF(OR(S$26="Recycling",S$26="Beide"),V28,0)</f>
        <v>0</v>
      </c>
      <c r="V28" s="31"/>
      <c r="Y28" s="29">
        <f>IF(OR(Y$26="Recycling",Y$26="Beide"),AB28,0)</f>
        <v>0</v>
      </c>
      <c r="AB28" s="31"/>
      <c r="AE28" s="20"/>
      <c r="AF28" s="3"/>
      <c r="AG28" s="58"/>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row>
    <row r="29" spans="1:81" x14ac:dyDescent="0.2">
      <c r="A29" s="3"/>
      <c r="B29" s="34"/>
      <c r="C29" s="34"/>
      <c r="D29" s="3"/>
      <c r="E29" s="19"/>
      <c r="F29" s="19"/>
      <c r="J29" s="23"/>
      <c r="AF29" s="3"/>
      <c r="AG29" s="58"/>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row>
    <row r="30" spans="1:81" x14ac:dyDescent="0.2">
      <c r="A30" s="3"/>
      <c r="B30" s="34"/>
      <c r="C30" s="34"/>
      <c r="D30" s="3"/>
      <c r="E30" s="21" t="s">
        <v>38</v>
      </c>
      <c r="F30" s="19"/>
      <c r="G30" s="5" t="s">
        <v>34</v>
      </c>
      <c r="J30" s="112">
        <f>_xlfn.XLOOKUP(M$15,Afdelingen_2[Afdeling],Afdelingen_2[Discontovoet],"-",0)</f>
        <v>0</v>
      </c>
      <c r="M30" s="32">
        <f>IF(OR(P30="",P30="-"),$J30,P30)</f>
        <v>0.02</v>
      </c>
      <c r="N30" s="32"/>
      <c r="O30" s="32"/>
      <c r="P30" s="33">
        <v>0.02</v>
      </c>
      <c r="S30" s="32">
        <f>IF(OR(V30="",V30="-"),$J30,V30)</f>
        <v>0</v>
      </c>
      <c r="T30" s="32"/>
      <c r="U30" s="32"/>
      <c r="V30" s="33"/>
      <c r="Y30" s="32">
        <f>IF(OR(AB30="",AB30="-"),$J30,AB30)</f>
        <v>0</v>
      </c>
      <c r="Z30" s="32"/>
      <c r="AA30" s="32"/>
      <c r="AB30" s="33"/>
      <c r="AE30" s="20"/>
      <c r="AF30" s="3"/>
      <c r="AG30" s="58"/>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row>
    <row r="31" spans="1:81" x14ac:dyDescent="0.2">
      <c r="A31" s="3"/>
      <c r="B31" s="34"/>
      <c r="C31" s="34"/>
      <c r="D31" s="3"/>
      <c r="E31" s="21" t="s">
        <v>39</v>
      </c>
      <c r="F31" s="19"/>
      <c r="G31" s="5" t="s">
        <v>34</v>
      </c>
      <c r="J31" s="112">
        <f>_xlfn.XLOOKUP(M$15,Afdelingen_2[Afdeling],Afdelingen_2[Inflatie],"-",0)</f>
        <v>0</v>
      </c>
      <c r="M31" s="32">
        <f>IF(OR(P31="",P31="-"),$J31,P31)</f>
        <v>0.03</v>
      </c>
      <c r="N31" s="32"/>
      <c r="O31" s="32"/>
      <c r="P31" s="33">
        <v>0.03</v>
      </c>
      <c r="S31" s="32">
        <f>IF(OR(V31="",V31="-"),$J31,V31)</f>
        <v>0</v>
      </c>
      <c r="T31" s="32"/>
      <c r="U31" s="32"/>
      <c r="V31" s="33"/>
      <c r="Y31" s="32">
        <f>IF(OR(AB31="",AB31="-"),$J31,AB31)</f>
        <v>0</v>
      </c>
      <c r="Z31" s="32"/>
      <c r="AA31" s="32"/>
      <c r="AB31" s="33"/>
      <c r="AE31" s="20"/>
      <c r="AF31" s="3"/>
      <c r="AG31" s="58"/>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row>
    <row r="32" spans="1:81" x14ac:dyDescent="0.2">
      <c r="A32" s="3"/>
      <c r="B32" s="34"/>
      <c r="C32" s="34"/>
      <c r="D32" s="3"/>
      <c r="K32" s="23"/>
      <c r="AF32" s="3"/>
      <c r="AG32" s="58"/>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row>
    <row r="33" spans="1:81" x14ac:dyDescent="0.2">
      <c r="A33" s="3"/>
      <c r="B33" s="34"/>
      <c r="C33" s="34"/>
      <c r="D33" s="3"/>
      <c r="E33" s="14" t="s">
        <v>40</v>
      </c>
      <c r="F33" s="15"/>
      <c r="G33" s="16" t="s">
        <v>14</v>
      </c>
      <c r="H33" s="143" t="s">
        <v>15</v>
      </c>
      <c r="I33" s="143"/>
      <c r="J33" s="143"/>
      <c r="K33" s="143"/>
      <c r="L33" s="17"/>
      <c r="M33" s="18"/>
      <c r="N33" s="143" t="s">
        <v>16</v>
      </c>
      <c r="O33" s="143"/>
      <c r="P33" s="143"/>
      <c r="Q33" s="143"/>
      <c r="S33" s="18"/>
      <c r="T33" s="143" t="s">
        <v>16</v>
      </c>
      <c r="U33" s="143"/>
      <c r="V33" s="143"/>
      <c r="W33" s="143"/>
      <c r="Y33" s="18"/>
      <c r="Z33" s="143" t="s">
        <v>16</v>
      </c>
      <c r="AA33" s="143"/>
      <c r="AB33" s="143"/>
      <c r="AC33" s="143"/>
      <c r="AE33" s="16" t="s">
        <v>17</v>
      </c>
      <c r="AF33" s="3"/>
      <c r="AG33" s="58"/>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row>
    <row r="34" spans="1:81" x14ac:dyDescent="0.2">
      <c r="A34" s="3"/>
      <c r="B34" s="34"/>
      <c r="C34" s="34"/>
      <c r="D34" s="3"/>
      <c r="K34" s="23"/>
      <c r="AF34" s="3"/>
      <c r="AG34" s="58"/>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row>
    <row r="35" spans="1:81" x14ac:dyDescent="0.2">
      <c r="A35" s="3"/>
      <c r="B35" s="34"/>
      <c r="C35" s="34"/>
      <c r="D35" s="3"/>
      <c r="E35" s="19" t="s">
        <v>41</v>
      </c>
      <c r="F35" s="21" t="s">
        <v>42</v>
      </c>
      <c r="G35" s="5" t="s">
        <v>19</v>
      </c>
      <c r="H35" s="35" t="s">
        <v>192</v>
      </c>
      <c r="I35" s="35"/>
      <c r="J35" s="36" t="str">
        <f>IF(J$36="","-",
IF(J$36="Nee", "Nee",
IF(COUNTIF(J$38:J$38,"Ja")&gt;=1,"Nee", "Ja")))</f>
        <v>Ja</v>
      </c>
      <c r="M35" s="5" t="str">
        <f>IF(OR(P35="",P35="-"),$J35,P35)</f>
        <v>Nee</v>
      </c>
      <c r="N35" s="35"/>
      <c r="O35" s="35"/>
      <c r="P35" s="23" t="str">
        <f>IF(P$36="","-",
IF(P$36="Nee", "Nee",
IF(COUNTIF(P$38:P$38,"Ja")&gt;=1,"Nee", "Ja")))</f>
        <v>Nee</v>
      </c>
      <c r="S35" s="5" t="str">
        <f>IF(OR(V35="",V35="-"),$J35,V35)</f>
        <v>Ja</v>
      </c>
      <c r="T35" s="35"/>
      <c r="U35" s="35"/>
      <c r="V35" s="23" t="str">
        <f>IF(V$36="","-",
IF(V$36="Nee", "Nee",
IF(COUNTIF(V$38:V$38,"Ja")&gt;=1,"Nee", "Ja")))</f>
        <v>-</v>
      </c>
      <c r="Y35" s="5" t="str">
        <f>IF(OR(AB35="",AB35="-"),$J35,AB35)</f>
        <v>Ja</v>
      </c>
      <c r="Z35" s="35"/>
      <c r="AA35" s="35"/>
      <c r="AB35" s="23" t="str">
        <f>IF(AB$36="","-",
IF(AB$36="Nee", "Nee",
IF(COUNTIF(AB$38:AB$38,"Ja")&gt;=1,"Nee", "Ja")))</f>
        <v>-</v>
      </c>
      <c r="AE35" s="20"/>
      <c r="AF35" s="3"/>
      <c r="AG35" s="58"/>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row>
    <row r="36" spans="1:81" s="43" customFormat="1" ht="60" customHeight="1" x14ac:dyDescent="0.2">
      <c r="A36" s="38"/>
      <c r="B36" s="37"/>
      <c r="C36" s="37"/>
      <c r="D36" s="38"/>
      <c r="E36" s="39"/>
      <c r="F36" s="40" t="s">
        <v>43</v>
      </c>
      <c r="G36" s="41" t="s">
        <v>19</v>
      </c>
      <c r="H36" s="42"/>
      <c r="I36" s="42"/>
      <c r="J36" s="113" t="s">
        <v>44</v>
      </c>
      <c r="K36" s="39"/>
      <c r="M36" s="42" t="str">
        <f>IF(OR(P36="",P36="-"),$J36,P36)</f>
        <v>Nee</v>
      </c>
      <c r="N36" s="42"/>
      <c r="O36" s="42"/>
      <c r="P36" s="44" t="s">
        <v>46</v>
      </c>
      <c r="S36" s="42" t="str">
        <f>IF(OR(V36="",V36="-"),$J36,V36)</f>
        <v>Onbekend</v>
      </c>
      <c r="T36" s="42"/>
      <c r="U36" s="42"/>
      <c r="V36" s="44"/>
      <c r="Y36" s="42" t="str">
        <f t="shared" ref="Y36:Y38" si="6">IF(OR(AB36="",AB36="-"),$J36,AB36)</f>
        <v>Onbekend</v>
      </c>
      <c r="Z36" s="42"/>
      <c r="AA36" s="42"/>
      <c r="AB36" s="44"/>
      <c r="AE36" s="20"/>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row>
    <row r="37" spans="1:81" s="43" customFormat="1" ht="60" customHeight="1" x14ac:dyDescent="0.2">
      <c r="A37" s="38"/>
      <c r="B37" s="37"/>
      <c r="C37" s="37"/>
      <c r="D37" s="38"/>
      <c r="E37" s="39"/>
      <c r="F37" s="45" t="s">
        <v>45</v>
      </c>
      <c r="G37" s="41" t="s">
        <v>19</v>
      </c>
      <c r="H37" s="42"/>
      <c r="I37" s="42"/>
      <c r="J37" s="114" t="s">
        <v>44</v>
      </c>
      <c r="K37" s="39"/>
      <c r="M37" s="42" t="str">
        <f>IF(OR(P37="",P37="-"),$J37,P37)</f>
        <v>Nee</v>
      </c>
      <c r="N37" s="42"/>
      <c r="O37" s="42"/>
      <c r="P37" s="46" t="s">
        <v>46</v>
      </c>
      <c r="S37" s="42" t="str">
        <f>IF(OR(V37="",V37="-"),$J37,V37)</f>
        <v>Onbekend</v>
      </c>
      <c r="T37" s="42"/>
      <c r="U37" s="42"/>
      <c r="V37" s="46"/>
      <c r="Y37" s="42" t="str">
        <f t="shared" si="6"/>
        <v>Onbekend</v>
      </c>
      <c r="Z37" s="42"/>
      <c r="AA37" s="42"/>
      <c r="AB37" s="46"/>
      <c r="AE37" s="20"/>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row>
    <row r="38" spans="1:81" s="43" customFormat="1" ht="60" customHeight="1" x14ac:dyDescent="0.2">
      <c r="A38" s="38"/>
      <c r="B38" s="37"/>
      <c r="C38" s="37"/>
      <c r="D38" s="38"/>
      <c r="E38" s="39"/>
      <c r="F38" s="45" t="s">
        <v>47</v>
      </c>
      <c r="G38" s="41" t="s">
        <v>19</v>
      </c>
      <c r="H38" s="42"/>
      <c r="I38" s="42"/>
      <c r="J38" s="115" t="s">
        <v>44</v>
      </c>
      <c r="K38" s="39"/>
      <c r="M38" s="42" t="str">
        <f>IF(OR(P38="",P38="-"),$J38,P38)</f>
        <v>Nee</v>
      </c>
      <c r="N38" s="42"/>
      <c r="O38" s="42"/>
      <c r="P38" s="46" t="s">
        <v>46</v>
      </c>
      <c r="S38" s="42" t="str">
        <f>IF(OR(V38="",V38="-"),$J38,V38)</f>
        <v>Onbekend</v>
      </c>
      <c r="T38" s="42"/>
      <c r="U38" s="42"/>
      <c r="V38" s="46"/>
      <c r="Y38" s="42" t="str">
        <f t="shared" si="6"/>
        <v>Onbekend</v>
      </c>
      <c r="Z38" s="42"/>
      <c r="AA38" s="42"/>
      <c r="AB38" s="46"/>
      <c r="AE38" s="20"/>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row>
    <row r="39" spans="1:81" x14ac:dyDescent="0.2">
      <c r="A39" s="3"/>
      <c r="B39" s="34"/>
      <c r="C39" s="34"/>
      <c r="D39" s="3"/>
      <c r="E39" s="19"/>
      <c r="F39" s="19" t="s">
        <v>48</v>
      </c>
      <c r="G39" s="47" t="s">
        <v>19</v>
      </c>
      <c r="M39" s="5">
        <f t="shared" ref="M39" si="7">P39</f>
        <v>0.25945945945945942</v>
      </c>
      <c r="P39" s="48" cm="1">
        <f t="array" ref="P39">IF(OR(M$40="-",M$41="-",M$42="-",M$43="-"),"-",4/SUMPRODUCT(1/M40:M43))</f>
        <v>0.25945945945945942</v>
      </c>
      <c r="S39" s="5" t="str">
        <f t="shared" ref="S39" si="8">V39</f>
        <v>-</v>
      </c>
      <c r="V39" s="48" t="str" cm="1">
        <f t="array" ref="V39">IF(OR(S$40="-",S$41="-",S$42="-",S$43="-"),"-",4/SUMPRODUCT(1/S40:S43))</f>
        <v>-</v>
      </c>
      <c r="Y39" s="5" t="str">
        <f t="shared" ref="Y39" si="9">AB39</f>
        <v>-</v>
      </c>
      <c r="AB39" s="48" t="str" cm="1">
        <f t="array" ref="AB39">IF(OR(Y$40="-",Y$41="-",Y$42="-",Y$43="-"),"-",4/SUMPRODUCT(1/Y40:Y43))</f>
        <v>-</v>
      </c>
      <c r="AE39" s="20"/>
      <c r="AF39" s="3"/>
      <c r="AG39" s="58"/>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row>
    <row r="40" spans="1:81" ht="60" customHeight="1" x14ac:dyDescent="0.2">
      <c r="A40" s="3"/>
      <c r="B40" s="34"/>
      <c r="C40" s="34"/>
      <c r="D40" s="3"/>
      <c r="E40" s="19"/>
      <c r="F40" s="49" t="s">
        <v>49</v>
      </c>
      <c r="G40" s="41" t="s">
        <v>19</v>
      </c>
      <c r="H40" s="50"/>
      <c r="I40" s="50"/>
      <c r="L40" s="51"/>
      <c r="M40" s="50">
        <f>IF(OR(P40="",P40="-"), "-",
_xlfn.XLOOKUP(P$40,Type_verbinding[Type verbinding],Type_verbinding[Score],"-",0))</f>
        <v>0.6</v>
      </c>
      <c r="N40" s="50"/>
      <c r="O40" s="50"/>
      <c r="P40" s="139" t="s">
        <v>232</v>
      </c>
      <c r="Q40" s="140"/>
      <c r="S40" s="50" t="str">
        <f>IF(OR(V40="",V40="-"), "-",
_xlfn.XLOOKUP(V$40,Type_verbinding[Type verbinding],Type_verbinding[Score],"-",0))</f>
        <v>-</v>
      </c>
      <c r="T40" s="50"/>
      <c r="U40" s="50"/>
      <c r="V40" s="139"/>
      <c r="W40" s="140"/>
      <c r="Y40" s="50" t="str">
        <f>IF(OR(AB40="",AB40="-"), "-",
_xlfn.XLOOKUP(AB$40,Type_verbinding[Type verbinding],Type_verbinding[Score],"-",0))</f>
        <v>-</v>
      </c>
      <c r="Z40" s="50"/>
      <c r="AA40" s="50"/>
      <c r="AB40" s="139"/>
      <c r="AC40" s="140"/>
      <c r="AE40" s="20"/>
      <c r="AF40" s="3"/>
      <c r="AG40" s="58"/>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row>
    <row r="41" spans="1:81" ht="60" customHeight="1" x14ac:dyDescent="0.2">
      <c r="A41" s="3"/>
      <c r="B41" s="34"/>
      <c r="C41" s="34"/>
      <c r="D41" s="3"/>
      <c r="E41" s="19"/>
      <c r="F41" s="49" t="s">
        <v>50</v>
      </c>
      <c r="G41" s="41" t="s">
        <v>19</v>
      </c>
      <c r="H41" s="50"/>
      <c r="I41" s="50"/>
      <c r="L41" s="51"/>
      <c r="M41" s="50">
        <f>IF(OR(P41="",P41="-"),"-",
_xlfn.XLOOKUP(P$41,Toegankelijkheid_van_de_verbinding[Toegankelijkheid van de verbinding],Toegankelijkheid_van_de_verbinding[Score],"-",0))</f>
        <v>0.8</v>
      </c>
      <c r="N41" s="35"/>
      <c r="O41" s="35"/>
      <c r="P41" s="139" t="s">
        <v>272</v>
      </c>
      <c r="Q41" s="140"/>
      <c r="S41" s="50" t="str">
        <f>IF(OR(V41="",V41="-"),"-",
_xlfn.XLOOKUP(V$41,Toegankelijkheid_van_de_verbinding[Toegankelijkheid van de verbinding],Toegankelijkheid_van_de_verbinding[Score],"-",0))</f>
        <v>-</v>
      </c>
      <c r="T41" s="35"/>
      <c r="U41" s="35"/>
      <c r="V41" s="139"/>
      <c r="W41" s="140"/>
      <c r="Y41" s="50" t="str">
        <f>IF(OR(AB41="",AB41="-"),"-",
_xlfn.XLOOKUP(AB$41,Toegankelijkheid_van_de_verbinding[Toegankelijkheid van de verbinding],Toegankelijkheid_van_de_verbinding[Score],"-",0))</f>
        <v>-</v>
      </c>
      <c r="Z41" s="35"/>
      <c r="AA41" s="35"/>
      <c r="AB41" s="139"/>
      <c r="AC41" s="140"/>
      <c r="AE41" s="20"/>
      <c r="AF41" s="3"/>
      <c r="AG41" s="58"/>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row>
    <row r="42" spans="1:81" ht="60" customHeight="1" x14ac:dyDescent="0.2">
      <c r="A42" s="3"/>
      <c r="B42" s="34"/>
      <c r="C42" s="34"/>
      <c r="D42" s="3"/>
      <c r="E42" s="19"/>
      <c r="F42" s="49" t="s">
        <v>51</v>
      </c>
      <c r="G42" s="41" t="s">
        <v>19</v>
      </c>
      <c r="H42" s="50"/>
      <c r="I42" s="50"/>
      <c r="L42" s="51"/>
      <c r="M42" s="50">
        <f>IF(OR(P42="",P42="-"),"-",
_xlfn.XLOOKUP(P$42,Randopsluiting[Randopsluiting],Randopsluiting[Score],"-",0))</f>
        <v>0.1</v>
      </c>
      <c r="N42" s="50"/>
      <c r="O42" s="50"/>
      <c r="P42" s="139" t="s">
        <v>301</v>
      </c>
      <c r="Q42" s="140"/>
      <c r="S42" s="50" t="str">
        <f>IF(OR(V42="",V42="-"),"-",
_xlfn.XLOOKUP(V$42,Randopsluiting[Randopsluiting],Randopsluiting[Score],"-",0))</f>
        <v>-</v>
      </c>
      <c r="T42" s="50"/>
      <c r="U42" s="50"/>
      <c r="V42" s="139"/>
      <c r="W42" s="140"/>
      <c r="Y42" s="50" t="str">
        <f>IF(OR(AB42="",AB42="-"),"-",
_xlfn.XLOOKUP(AB$42,Randopsluiting[Randopsluiting],Randopsluiting[Score],"-",0))</f>
        <v>-</v>
      </c>
      <c r="Z42" s="50"/>
      <c r="AA42" s="50"/>
      <c r="AB42" s="139"/>
      <c r="AC42" s="140"/>
      <c r="AE42" s="20"/>
      <c r="AF42" s="3"/>
      <c r="AG42" s="58"/>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row>
    <row r="43" spans="1:81" ht="60" customHeight="1" x14ac:dyDescent="0.2">
      <c r="A43" s="3"/>
      <c r="B43" s="34"/>
      <c r="C43" s="34"/>
      <c r="D43" s="3"/>
      <c r="E43" s="19"/>
      <c r="F43" s="49" t="s">
        <v>52</v>
      </c>
      <c r="G43" s="41" t="s">
        <v>19</v>
      </c>
      <c r="H43" s="50"/>
      <c r="I43" s="50"/>
      <c r="L43" s="51"/>
      <c r="M43" s="50">
        <f>IF(OR(P43="",P43="-"),"-",
_xlfn.XLOOKUP(P$43,Doorkruisingen[[Doorkruisingen ]],Doorkruisingen[Score],"-",0))</f>
        <v>0.4</v>
      </c>
      <c r="N43" s="50"/>
      <c r="O43" s="50"/>
      <c r="P43" s="139" t="s">
        <v>291</v>
      </c>
      <c r="Q43" s="140"/>
      <c r="S43" s="50" t="str">
        <f>IF(OR(V43="",V43="-"),"-",
_xlfn.XLOOKUP(V$43,Doorkruisingen[[Doorkruisingen ]],Doorkruisingen[Score],"-",0))</f>
        <v>-</v>
      </c>
      <c r="T43" s="50"/>
      <c r="U43" s="50"/>
      <c r="V43" s="139"/>
      <c r="W43" s="140"/>
      <c r="Y43" s="50" t="str">
        <f>IF(OR(AB43="",AB43="-"),"-",
_xlfn.XLOOKUP(AB$43,Doorkruisingen[[Doorkruisingen ]],Doorkruisingen[Score],"-",0))</f>
        <v>-</v>
      </c>
      <c r="Z43" s="50"/>
      <c r="AA43" s="50"/>
      <c r="AB43" s="139"/>
      <c r="AC43" s="140"/>
      <c r="AE43" s="20"/>
      <c r="AF43" s="3"/>
      <c r="AG43" s="58"/>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row>
    <row r="44" spans="1:81" x14ac:dyDescent="0.2">
      <c r="A44" s="3"/>
      <c r="B44" s="34"/>
      <c r="C44" s="34"/>
      <c r="D44" s="3"/>
      <c r="E44" s="19"/>
      <c r="F44" s="21" t="s">
        <v>53</v>
      </c>
      <c r="G44" s="47" t="s">
        <v>19</v>
      </c>
      <c r="K44" s="23"/>
      <c r="AF44" s="3"/>
      <c r="AG44" s="58"/>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row>
    <row r="45" spans="1:81" ht="60" customHeight="1" x14ac:dyDescent="0.2">
      <c r="A45" s="3"/>
      <c r="B45" s="34"/>
      <c r="C45" s="34"/>
      <c r="D45" s="3"/>
      <c r="E45" s="19"/>
      <c r="F45" s="45" t="s">
        <v>54</v>
      </c>
      <c r="G45" s="41" t="s">
        <v>19</v>
      </c>
      <c r="J45" s="113" t="s">
        <v>55</v>
      </c>
      <c r="K45" s="23"/>
      <c r="M45" s="42" t="str">
        <f>IF(OR(P45="",P45="-"),$J45,P45)</f>
        <v>Nee</v>
      </c>
      <c r="N45" s="52" t="s">
        <v>280</v>
      </c>
      <c r="P45" s="44" t="s">
        <v>46</v>
      </c>
      <c r="S45" s="42" t="str">
        <f>IF(OR(V45="",V45="-"),$J45,V45)</f>
        <v>Ja</v>
      </c>
      <c r="T45" s="52" t="e">
        <v>#REF!</v>
      </c>
      <c r="V45" s="44"/>
      <c r="Y45" s="42" t="str">
        <f>IF(OR(AB45="",AB45="-"),$J45,AB45)</f>
        <v>Ja</v>
      </c>
      <c r="Z45" s="52" t="e">
        <v>#REF!</v>
      </c>
      <c r="AB45" s="44"/>
      <c r="AE45" s="20"/>
      <c r="AF45" s="3"/>
      <c r="AG45" s="58"/>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row>
    <row r="46" spans="1:81" x14ac:dyDescent="0.2">
      <c r="A46" s="3"/>
      <c r="B46" s="34"/>
      <c r="C46" s="34"/>
      <c r="D46" s="3"/>
      <c r="E46" s="19"/>
      <c r="F46" s="21"/>
      <c r="K46" s="23"/>
      <c r="AF46" s="3"/>
      <c r="AG46" s="58"/>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row>
    <row r="47" spans="1:81" x14ac:dyDescent="0.2">
      <c r="A47" s="3"/>
      <c r="B47" s="34"/>
      <c r="C47" s="34"/>
      <c r="D47" s="3"/>
      <c r="E47" s="19" t="s">
        <v>56</v>
      </c>
      <c r="F47" s="21" t="s">
        <v>57</v>
      </c>
      <c r="G47" s="5" t="s">
        <v>58</v>
      </c>
      <c r="K47" s="23"/>
      <c r="M47" s="5">
        <f t="shared" ref="M47" si="10">P47</f>
        <v>19000</v>
      </c>
      <c r="P47" s="53">
        <v>19000</v>
      </c>
      <c r="S47" s="5">
        <f t="shared" ref="S47" si="11">V47</f>
        <v>2</v>
      </c>
      <c r="V47" s="53">
        <v>2</v>
      </c>
      <c r="Y47" s="5">
        <f t="shared" ref="Y47" si="12">AB47</f>
        <v>0</v>
      </c>
      <c r="AB47" s="53"/>
      <c r="AE47" s="20"/>
      <c r="AF47" s="3"/>
      <c r="AG47" s="58"/>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row>
    <row r="48" spans="1:81" x14ac:dyDescent="0.2">
      <c r="A48" s="3"/>
      <c r="B48" s="34"/>
      <c r="C48" s="34"/>
      <c r="D48" s="3"/>
      <c r="E48" s="19"/>
      <c r="F48" s="21" t="s">
        <v>59</v>
      </c>
      <c r="G48" s="5" t="s">
        <v>34</v>
      </c>
      <c r="J48" s="54">
        <f>IF(M$15="23 Bouwmaterialenindustrie",
_xlfn.XLOOKUP(M$16,Layers_of_Brand2[Layers of brand],Layers_of_Brand2[Aandeel materiaal],"-",0),
_xlfn.XLOOKUP(M$15,Afdelingen_2[Afdeling],Afdelingen_2[Aandeel materiaal],"-",0))</f>
        <v>1</v>
      </c>
      <c r="K48" s="23"/>
      <c r="M48" s="55">
        <f>IF(OR(P48="",P48="-"),$J48,P48)</f>
        <v>0.65</v>
      </c>
      <c r="N48" s="55"/>
      <c r="O48" s="55"/>
      <c r="P48" s="56">
        <v>0.65</v>
      </c>
      <c r="S48" s="55">
        <f>IF(OR(V48="",V48="-"),$J48,V48)</f>
        <v>1</v>
      </c>
      <c r="T48" s="55"/>
      <c r="U48" s="55"/>
      <c r="V48" s="56"/>
      <c r="Y48" s="55">
        <f>IF(OR(AB48="",AB48="-"),$J48,AB48)</f>
        <v>1</v>
      </c>
      <c r="Z48" s="55"/>
      <c r="AA48" s="55"/>
      <c r="AB48" s="56"/>
      <c r="AE48" s="20"/>
      <c r="AF48" s="3"/>
      <c r="AG48" s="58"/>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row>
    <row r="49" spans="1:81" x14ac:dyDescent="0.2">
      <c r="A49" s="3"/>
      <c r="B49" s="34"/>
      <c r="C49" s="34"/>
      <c r="D49" s="3"/>
      <c r="E49" s="19"/>
      <c r="F49" s="21" t="s">
        <v>60</v>
      </c>
      <c r="G49" s="5" t="s">
        <v>34</v>
      </c>
      <c r="J49" s="54">
        <f>IF(J$48="-","-",100%-J$48)</f>
        <v>0</v>
      </c>
      <c r="K49" s="23"/>
      <c r="M49" s="55">
        <f>IF(OR(P49="",P49="-"),$J49,P49)</f>
        <v>0.35</v>
      </c>
      <c r="N49" s="55"/>
      <c r="O49" s="55"/>
      <c r="P49" s="57">
        <f>IF(M$48="-","-",100%-M$48)</f>
        <v>0.35</v>
      </c>
      <c r="S49" s="55">
        <f>IF(OR(V49="",V49="-"),$J49,V49)</f>
        <v>0</v>
      </c>
      <c r="T49" s="55"/>
      <c r="U49" s="55"/>
      <c r="V49" s="57">
        <f>IF(S$48="-","-",100%-S$48)</f>
        <v>0</v>
      </c>
      <c r="Y49" s="55">
        <f>IF(OR(AB49="",AB49="-"),$J49,AB49)</f>
        <v>0</v>
      </c>
      <c r="Z49" s="55"/>
      <c r="AA49" s="55"/>
      <c r="AB49" s="57">
        <f>IF(Y$48="-","-",100%-Y$48)</f>
        <v>0</v>
      </c>
      <c r="AE49" s="20"/>
      <c r="AF49" s="3"/>
      <c r="AG49" s="58"/>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row>
    <row r="50" spans="1:81" x14ac:dyDescent="0.2">
      <c r="A50" s="3"/>
      <c r="B50" s="34"/>
      <c r="C50" s="34"/>
      <c r="D50" s="3"/>
      <c r="E50" s="19"/>
      <c r="F50" s="21"/>
      <c r="K50" s="23"/>
      <c r="AF50" s="3"/>
      <c r="AG50" s="58"/>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row>
    <row r="51" spans="1:81" x14ac:dyDescent="0.2">
      <c r="A51" s="3"/>
      <c r="B51" s="34"/>
      <c r="C51" s="34"/>
      <c r="D51" s="3"/>
      <c r="E51" s="19" t="s">
        <v>61</v>
      </c>
      <c r="F51" s="21" t="s">
        <v>62</v>
      </c>
      <c r="G51" s="5" t="s">
        <v>34</v>
      </c>
      <c r="J51" s="54">
        <f>IF(M$15="23 Bouwmaterialenindustrie",
_xlfn.XLOOKUP(M$16,Layers_of_Brand2[Layers of brand],Layers_of_Brand2[Verlies],"-",0),
_xlfn.XLOOKUP(M$15,Afdelingen_2[Afdeling],Afdelingen_2[Verlies],"-",0))</f>
        <v>0</v>
      </c>
      <c r="K51" s="23"/>
      <c r="M51" s="55">
        <f>IF(OR(P51="",P51="-"),$J51,P51)</f>
        <v>0.1</v>
      </c>
      <c r="N51" s="55"/>
      <c r="O51" s="55"/>
      <c r="P51" s="56">
        <v>0.1</v>
      </c>
      <c r="S51" s="55">
        <f>IF(OR(V51="",V51="-"),$J51,V51)</f>
        <v>0</v>
      </c>
      <c r="T51" s="55"/>
      <c r="U51" s="55"/>
      <c r="V51" s="56"/>
      <c r="Y51" s="55">
        <f>IF(OR(AB51="",AB51="-"),$J51,AB51)</f>
        <v>0</v>
      </c>
      <c r="Z51" s="55"/>
      <c r="AA51" s="55"/>
      <c r="AB51" s="56"/>
      <c r="AE51" s="20"/>
      <c r="AF51" s="3"/>
      <c r="AG51" s="58"/>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row>
    <row r="52" spans="1:81" x14ac:dyDescent="0.2">
      <c r="A52" s="3"/>
      <c r="B52" s="34"/>
      <c r="C52" s="34"/>
      <c r="D52" s="3"/>
      <c r="E52" s="19"/>
      <c r="F52" s="19"/>
      <c r="K52" s="23"/>
      <c r="AF52" s="3"/>
      <c r="AG52" s="58"/>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row>
    <row r="53" spans="1:81" x14ac:dyDescent="0.2">
      <c r="A53" s="3"/>
      <c r="B53" s="34"/>
      <c r="C53" s="34"/>
      <c r="D53" s="3"/>
      <c r="E53" s="19" t="s">
        <v>63</v>
      </c>
      <c r="F53" s="19" t="s">
        <v>30</v>
      </c>
      <c r="K53" s="23"/>
      <c r="AF53" s="3"/>
      <c r="AG53" s="58"/>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row>
    <row r="54" spans="1:81" x14ac:dyDescent="0.2">
      <c r="A54" s="3"/>
      <c r="B54" s="34"/>
      <c r="C54" s="34"/>
      <c r="D54" s="3"/>
      <c r="F54" s="49" t="s">
        <v>64</v>
      </c>
      <c r="G54" s="5" t="s">
        <v>19</v>
      </c>
      <c r="J54" s="116">
        <f>IF(OR(M$18="-",M$19="-"),"-",IF(M$19&gt;=M$18,6,MROUND(1+LOG(1-(M$19/M$18)*97%,0.5),1)))</f>
        <v>6</v>
      </c>
      <c r="K54" s="23"/>
      <c r="M54" s="59">
        <f>IF(OR(P54="",P54="-"),$J54,P54)</f>
        <v>6</v>
      </c>
      <c r="N54" s="60"/>
      <c r="O54" s="60"/>
      <c r="P54" s="24"/>
      <c r="S54" s="59">
        <f t="shared" ref="S54:S58" si="13">IF(OR(V54="",V54="-"),$J54,V54)</f>
        <v>6</v>
      </c>
      <c r="T54" s="60"/>
      <c r="U54" s="60"/>
      <c r="V54" s="24"/>
      <c r="Y54" s="59">
        <f t="shared" ref="Y54:Y58" si="14">IF(OR(AB54="",AB54="-"),$J54,AB54)</f>
        <v>6</v>
      </c>
      <c r="Z54" s="60"/>
      <c r="AA54" s="60"/>
      <c r="AB54" s="24"/>
      <c r="AE54" s="20"/>
      <c r="AF54" s="3"/>
      <c r="AG54" s="58"/>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row>
    <row r="55" spans="1:81" x14ac:dyDescent="0.2">
      <c r="A55" s="3"/>
      <c r="B55" s="34"/>
      <c r="C55" s="34"/>
      <c r="D55" s="3"/>
      <c r="E55" s="19"/>
      <c r="F55" s="49" t="s">
        <v>65</v>
      </c>
      <c r="G55" s="5" t="s">
        <v>34</v>
      </c>
      <c r="J55" s="54">
        <f>_xlfn.XLOOKUP(M$54,Kwaliteitsreductie[Conditiescore],Kwaliteitsreductie[Reductie in kwaliteit],"-",0)</f>
        <v>1</v>
      </c>
      <c r="K55" s="23"/>
      <c r="M55" s="61">
        <f>IF(OR(P55="",P55="-"),$J55,P55)</f>
        <v>1</v>
      </c>
      <c r="N55" s="62"/>
      <c r="O55" s="62"/>
      <c r="P55" s="56"/>
      <c r="S55" s="61">
        <f>IF(OR(V55="",V55="-"),$J55,V55)</f>
        <v>1</v>
      </c>
      <c r="T55" s="62"/>
      <c r="U55" s="62"/>
      <c r="V55" s="56"/>
      <c r="Y55" s="61">
        <f>IF(OR(AB55="",AB55="-"),$J55,AB55)</f>
        <v>1</v>
      </c>
      <c r="Z55" s="62"/>
      <c r="AA55" s="62"/>
      <c r="AB55" s="56"/>
      <c r="AE55" s="20"/>
      <c r="AF55" s="3"/>
      <c r="AG55" s="58"/>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row>
    <row r="56" spans="1:81" x14ac:dyDescent="0.2">
      <c r="A56" s="3"/>
      <c r="B56" s="34"/>
      <c r="C56" s="34"/>
      <c r="D56" s="3"/>
      <c r="E56" s="19"/>
      <c r="F56" s="19" t="s">
        <v>36</v>
      </c>
      <c r="J56" s="117"/>
      <c r="K56" s="23"/>
      <c r="M56" s="59"/>
      <c r="N56" s="60"/>
      <c r="O56" s="60"/>
      <c r="P56" s="59"/>
      <c r="S56" s="59"/>
      <c r="T56" s="60"/>
      <c r="U56" s="60"/>
      <c r="V56" s="59"/>
      <c r="Y56" s="59"/>
      <c r="Z56" s="60"/>
      <c r="AA56" s="60"/>
      <c r="AB56" s="59"/>
      <c r="AE56" s="20"/>
      <c r="AF56" s="3"/>
      <c r="AG56" s="58"/>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row>
    <row r="57" spans="1:81" x14ac:dyDescent="0.2">
      <c r="A57" s="3"/>
      <c r="B57" s="34"/>
      <c r="C57" s="34"/>
      <c r="D57" s="3"/>
      <c r="E57" s="19"/>
      <c r="F57" s="49" t="s">
        <v>64</v>
      </c>
      <c r="G57" s="5" t="s">
        <v>19</v>
      </c>
      <c r="J57" s="116">
        <f>IF(OR(M$18="-",M$19="-"),"-",
IF(M$18=M$19,"-",
IF(ROUNDDOWN(M19/M18,0)=0,"-",
MROUND(1+LOG(1-((M19-(M18*ROUNDDOWN(M19/M18,0)))/M$18)*97%,0.5),1))))</f>
        <v>2</v>
      </c>
      <c r="K57" s="23"/>
      <c r="M57" s="59">
        <f>IF(OR(P57="",P57="-"),$J57,P57)</f>
        <v>2</v>
      </c>
      <c r="N57" s="60"/>
      <c r="O57" s="60"/>
      <c r="P57" s="24">
        <v>2</v>
      </c>
      <c r="S57" s="59">
        <f>IF(OR(V57="",V57="-"),$J57,V57)</f>
        <v>2</v>
      </c>
      <c r="T57" s="60"/>
      <c r="U57" s="60"/>
      <c r="V57" s="24"/>
      <c r="Y57" s="59">
        <f>IF(OR(AB57="",AB57="-"),$J57,AB57)</f>
        <v>2</v>
      </c>
      <c r="Z57" s="60"/>
      <c r="AA57" s="60"/>
      <c r="AB57" s="24"/>
      <c r="AE57" s="20"/>
      <c r="AF57" s="3"/>
      <c r="AG57" s="58"/>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row>
    <row r="58" spans="1:81" x14ac:dyDescent="0.2">
      <c r="A58" s="3"/>
      <c r="B58" s="34"/>
      <c r="C58" s="34"/>
      <c r="D58" s="3"/>
      <c r="E58" s="19"/>
      <c r="F58" s="49" t="s">
        <v>65</v>
      </c>
      <c r="G58" s="5" t="s">
        <v>34</v>
      </c>
      <c r="J58" s="54">
        <f>_xlfn.XLOOKUP(M$57,Kwaliteitsreductie[Conditiescore],Kwaliteitsreductie[Reductie in kwaliteit],"-",0)</f>
        <v>0.1</v>
      </c>
      <c r="K58" s="23"/>
      <c r="M58" s="61">
        <f t="shared" ref="M58" si="15">IF(OR(P58="",P58="-"),$J58,P58)</f>
        <v>0.1</v>
      </c>
      <c r="N58" s="62"/>
      <c r="O58" s="62"/>
      <c r="P58" s="63">
        <v>0.1</v>
      </c>
      <c r="S58" s="61">
        <f t="shared" si="13"/>
        <v>0.1</v>
      </c>
      <c r="T58" s="62"/>
      <c r="U58" s="62"/>
      <c r="V58" s="63"/>
      <c r="Y58" s="61">
        <f t="shared" si="14"/>
        <v>0.1</v>
      </c>
      <c r="Z58" s="62"/>
      <c r="AA58" s="62"/>
      <c r="AB58" s="63"/>
      <c r="AF58" s="3"/>
      <c r="AG58" s="58"/>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row>
    <row r="59" spans="1:81" x14ac:dyDescent="0.2">
      <c r="A59" s="3"/>
      <c r="B59" s="34"/>
      <c r="C59" s="34"/>
      <c r="D59" s="3"/>
      <c r="E59" s="19"/>
      <c r="F59" s="19"/>
      <c r="K59" s="23"/>
      <c r="P59" s="64"/>
      <c r="V59" s="64"/>
      <c r="AB59" s="64"/>
      <c r="AF59" s="3"/>
      <c r="AG59" s="58"/>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row>
    <row r="60" spans="1:81" x14ac:dyDescent="0.2">
      <c r="A60" s="3"/>
      <c r="B60" s="34"/>
      <c r="C60" s="34"/>
      <c r="D60" s="3"/>
      <c r="E60" s="19" t="s">
        <v>66</v>
      </c>
      <c r="F60" s="19"/>
      <c r="G60" s="5" t="s">
        <v>58</v>
      </c>
      <c r="J60" s="65">
        <f>IF(OR(M$39="-",M$47="",M$49="-"),0,0.5/M$39*(M$47*M$49))</f>
        <v>12815.10416666667</v>
      </c>
      <c r="M60" s="5">
        <f>IF(OR(P60="",P60="-"),$J60,P60)</f>
        <v>1000</v>
      </c>
      <c r="P60" s="66">
        <v>1000</v>
      </c>
      <c r="S60" s="5">
        <f>IF(OR(V60="",V60="-"),$J60,V60)</f>
        <v>12815.10416666667</v>
      </c>
      <c r="V60" s="66"/>
      <c r="Y60" s="5">
        <f>IF(OR(AB60="",AB60="-"),$J60,AB60)</f>
        <v>12815.10416666667</v>
      </c>
      <c r="AB60" s="66"/>
      <c r="AE60" s="20"/>
      <c r="AF60" s="3"/>
      <c r="AG60" s="58"/>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row>
    <row r="61" spans="1:81" x14ac:dyDescent="0.2">
      <c r="A61" s="3"/>
      <c r="B61" s="34"/>
      <c r="C61" s="34"/>
      <c r="D61" s="3"/>
      <c r="E61" s="19"/>
      <c r="F61" s="21"/>
      <c r="AF61" s="3"/>
      <c r="AG61" s="58"/>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row>
    <row r="62" spans="1:81" x14ac:dyDescent="0.2">
      <c r="A62" s="3"/>
      <c r="B62" s="34"/>
      <c r="C62" s="34"/>
      <c r="D62" s="3"/>
      <c r="E62" s="21" t="s">
        <v>67</v>
      </c>
      <c r="F62" s="21" t="s">
        <v>68</v>
      </c>
      <c r="G62" s="5" t="s">
        <v>34</v>
      </c>
      <c r="J62" s="54">
        <f>IF(M$15="23 Bouwmaterialenindustrie",
_xlfn.XLOOKUP(M$16,Layers_of_Brand2[Layers of brand],Layers_of_Brand2[Correctief onderhoud],"-",0),
_xlfn.XLOOKUP(M$15,Afdelingen_2[Afdeling],Afdelingen_2[Correctief onderhoud],"-",0))</f>
        <v>0.1</v>
      </c>
      <c r="M62" s="55">
        <f>IF(OR(P62="",P62="-"),$J62,P62)</f>
        <v>0.1</v>
      </c>
      <c r="N62" s="55"/>
      <c r="O62" s="55"/>
      <c r="P62" s="56">
        <v>0.1</v>
      </c>
      <c r="S62" s="55">
        <f>IF(OR(V62="",V62="-"),$J62,V62)</f>
        <v>0.1</v>
      </c>
      <c r="T62" s="55"/>
      <c r="U62" s="55"/>
      <c r="V62" s="56"/>
      <c r="Y62" s="55">
        <f>IF(OR(AB62="",AB62="-"),$J62,AB62)</f>
        <v>0.1</v>
      </c>
      <c r="Z62" s="55"/>
      <c r="AA62" s="55"/>
      <c r="AB62" s="56"/>
      <c r="AE62" s="20"/>
      <c r="AF62" s="3"/>
      <c r="AG62" s="58"/>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row>
    <row r="63" spans="1:81" x14ac:dyDescent="0.2">
      <c r="A63" s="3"/>
      <c r="B63" s="34"/>
      <c r="C63" s="34"/>
      <c r="D63" s="3"/>
      <c r="E63" s="21"/>
      <c r="F63" s="21" t="s">
        <v>69</v>
      </c>
      <c r="G63" s="47" t="s">
        <v>70</v>
      </c>
      <c r="H63" s="47"/>
      <c r="I63" s="47"/>
      <c r="J63" s="118"/>
      <c r="M63" s="60">
        <f>P63</f>
        <v>2</v>
      </c>
      <c r="N63" s="60"/>
      <c r="O63" s="60"/>
      <c r="P63" s="67">
        <f>IF(OR(M$19="",M$18="-"),0,IF(M$19/M$18&lt;1,1,ROUNDUP(M$19/M$18,0)))</f>
        <v>2</v>
      </c>
      <c r="S63" s="60">
        <f>V63</f>
        <v>1</v>
      </c>
      <c r="T63" s="60"/>
      <c r="U63" s="60"/>
      <c r="V63" s="67">
        <f>IF(OR(S$19="",S$18="-"),0,IF(S$19/S$18&lt;1,1,ROUNDUP(S$19/S$18,0)))</f>
        <v>1</v>
      </c>
      <c r="Y63" s="60">
        <f>AB63</f>
        <v>1</v>
      </c>
      <c r="Z63" s="60"/>
      <c r="AA63" s="60"/>
      <c r="AB63" s="67">
        <f>IF(OR(Y$19="",Y$18="-"),0,IF(Y$19/Y$18&lt;1,1,ROUNDUP(Y$19/Y$18,0)))</f>
        <v>1</v>
      </c>
      <c r="AE63" s="20"/>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row>
    <row r="64" spans="1:81" x14ac:dyDescent="0.2">
      <c r="A64" s="3"/>
      <c r="B64" s="34"/>
      <c r="C64" s="34"/>
      <c r="D64" s="3"/>
      <c r="E64" s="19"/>
      <c r="F64" s="21"/>
      <c r="K64" s="2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row>
    <row r="65" spans="1:81" x14ac:dyDescent="0.2">
      <c r="A65" s="3"/>
      <c r="B65" s="34"/>
      <c r="C65" s="34"/>
      <c r="D65" s="3"/>
      <c r="E65" s="21" t="s">
        <v>71</v>
      </c>
      <c r="F65" s="21" t="s">
        <v>72</v>
      </c>
      <c r="K65" s="23"/>
      <c r="AE65" s="20"/>
      <c r="AF65" s="34"/>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row>
    <row r="66" spans="1:81" x14ac:dyDescent="0.2">
      <c r="A66" s="3"/>
      <c r="B66" s="34"/>
      <c r="C66" s="34"/>
      <c r="D66" s="3"/>
      <c r="E66" s="19"/>
      <c r="F66" s="49" t="s">
        <v>71</v>
      </c>
      <c r="G66" s="5" t="s">
        <v>58</v>
      </c>
      <c r="K66" s="23"/>
      <c r="M66" s="5">
        <f t="shared" ref="M66" si="16">P66</f>
        <v>0</v>
      </c>
      <c r="P66" s="68"/>
      <c r="S66" s="5">
        <f t="shared" ref="S66" si="17">V66</f>
        <v>0</v>
      </c>
      <c r="V66" s="68"/>
      <c r="Y66" s="5">
        <f t="shared" ref="Y66" si="18">AB66</f>
        <v>0</v>
      </c>
      <c r="AB66" s="68"/>
      <c r="AE66" s="20"/>
      <c r="AF66" s="34"/>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row>
    <row r="67" spans="1:81" x14ac:dyDescent="0.2">
      <c r="A67" s="3"/>
      <c r="B67" s="34"/>
      <c r="C67" s="34"/>
      <c r="D67" s="3"/>
      <c r="E67" s="19"/>
      <c r="F67" s="21" t="s">
        <v>73</v>
      </c>
      <c r="K67" s="23"/>
      <c r="AE67" s="20"/>
      <c r="AF67" s="34"/>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row>
    <row r="68" spans="1:81" x14ac:dyDescent="0.2">
      <c r="A68" s="3"/>
      <c r="B68" s="34"/>
      <c r="C68" s="34"/>
      <c r="D68" s="3"/>
      <c r="E68" s="21"/>
      <c r="F68" s="49" t="s">
        <v>74</v>
      </c>
      <c r="G68" s="5" t="s">
        <v>19</v>
      </c>
      <c r="J68" s="148" t="s">
        <v>75</v>
      </c>
      <c r="K68" s="149"/>
      <c r="M68" s="5" t="str">
        <f t="shared" ref="M68:M75" si="19">IF(OR(P68="",P68="-"),$J68,P68)</f>
        <v>Vrachtwagen</v>
      </c>
      <c r="P68" s="152"/>
      <c r="Q68" s="153"/>
      <c r="S68" s="5" t="str">
        <f t="shared" ref="S68:S75" si="20">IF(OR(V68="",V68="-"),$J68,V68)</f>
        <v>Vrachtwagen</v>
      </c>
      <c r="V68" s="152"/>
      <c r="W68" s="153"/>
      <c r="Y68" s="5" t="str">
        <f t="shared" ref="Y68:Y75" si="21">IF(OR(AB68="",AB68="-"),$J68,AB68)</f>
        <v>Vrachtwagen</v>
      </c>
      <c r="AB68" s="152"/>
      <c r="AC68" s="153"/>
      <c r="AE68" s="20"/>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row>
    <row r="69" spans="1:81" x14ac:dyDescent="0.2">
      <c r="A69" s="3"/>
      <c r="B69" s="34"/>
      <c r="C69" s="34"/>
      <c r="D69" s="3"/>
      <c r="E69" s="21"/>
      <c r="F69" s="49" t="s">
        <v>76</v>
      </c>
      <c r="G69" s="5" t="s">
        <v>58</v>
      </c>
      <c r="H69" s="47"/>
      <c r="I69" s="47"/>
      <c r="J69" s="119" cm="1">
        <f t="array" ref="J69">_xlfn.XLOOKUP(J$68,Transportkosten[[#All],[Vervoersmiddel]],Transportkosten[[#All],[Voorrijkosten]],"-",0)</f>
        <v>100</v>
      </c>
      <c r="K69" s="23"/>
      <c r="M69" s="5">
        <f t="shared" si="19"/>
        <v>100</v>
      </c>
      <c r="P69" s="69"/>
      <c r="S69" s="5">
        <f t="shared" si="20"/>
        <v>100</v>
      </c>
      <c r="V69" s="69"/>
      <c r="Y69" s="5">
        <f t="shared" si="21"/>
        <v>100</v>
      </c>
      <c r="AB69" s="69"/>
      <c r="AE69" s="20"/>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row>
    <row r="70" spans="1:81" x14ac:dyDescent="0.2">
      <c r="A70" s="3"/>
      <c r="B70" s="34"/>
      <c r="C70" s="34"/>
      <c r="D70" s="3"/>
      <c r="E70" s="21"/>
      <c r="F70" s="49" t="s">
        <v>77</v>
      </c>
      <c r="G70" s="47" t="s">
        <v>78</v>
      </c>
      <c r="H70" s="47"/>
      <c r="I70" s="47"/>
      <c r="J70" s="120" cm="1">
        <f t="array" ref="J70">_xlfn.XLOOKUP(J$68,Transportkosten[[#All],[Vervoersmiddel]],Transportkosten[[#All],[Kilometertarief]],"-",0)</f>
        <v>1.98</v>
      </c>
      <c r="K70" s="23"/>
      <c r="M70" s="5">
        <f t="shared" si="19"/>
        <v>1.98</v>
      </c>
      <c r="P70" s="69"/>
      <c r="S70" s="5">
        <f t="shared" si="20"/>
        <v>1.98</v>
      </c>
      <c r="V70" s="69"/>
      <c r="Y70" s="5">
        <f t="shared" si="21"/>
        <v>1.98</v>
      </c>
      <c r="AB70" s="69"/>
      <c r="AE70" s="20"/>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row>
    <row r="71" spans="1:81" x14ac:dyDescent="0.2">
      <c r="A71" s="3"/>
      <c r="B71" s="34"/>
      <c r="C71" s="34"/>
      <c r="D71" s="3"/>
      <c r="E71" s="21"/>
      <c r="F71" s="49" t="s">
        <v>79</v>
      </c>
      <c r="G71" s="5" t="s">
        <v>80</v>
      </c>
      <c r="J71" s="121" cm="1">
        <f t="array" ref="J71">_xlfn.XLOOKUP(J$68,Transportkosten[[#All],[Vervoersmiddel]],Transportkosten[[#All],[Afstand]],"-",0)</f>
        <v>100</v>
      </c>
      <c r="K71" s="23"/>
      <c r="M71" s="5">
        <f t="shared" si="19"/>
        <v>100</v>
      </c>
      <c r="P71" s="70"/>
      <c r="S71" s="5">
        <f t="shared" si="20"/>
        <v>100</v>
      </c>
      <c r="V71" s="70"/>
      <c r="Y71" s="5">
        <f t="shared" si="21"/>
        <v>100</v>
      </c>
      <c r="AB71" s="70"/>
      <c r="AE71" s="20"/>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row>
    <row r="72" spans="1:81" x14ac:dyDescent="0.2">
      <c r="A72" s="3"/>
      <c r="B72" s="34"/>
      <c r="C72" s="34"/>
      <c r="D72" s="3"/>
      <c r="E72" s="21"/>
      <c r="F72" s="49" t="s">
        <v>81</v>
      </c>
      <c r="G72" s="47" t="s">
        <v>82</v>
      </c>
      <c r="H72" s="47"/>
      <c r="I72" s="47"/>
      <c r="J72" s="122" cm="1">
        <f t="array" ref="J72">_xlfn.XLOOKUP(J$68,Transportkosten[[#All],[Vervoersmiddel]],Transportkosten[[#All],[Uurtarief transporteur]],"-",0)</f>
        <v>65</v>
      </c>
      <c r="K72" s="23"/>
      <c r="M72" s="5">
        <f t="shared" si="19"/>
        <v>65</v>
      </c>
      <c r="P72" s="71"/>
      <c r="S72" s="5">
        <f t="shared" si="20"/>
        <v>65</v>
      </c>
      <c r="V72" s="71"/>
      <c r="Y72" s="5">
        <f t="shared" si="21"/>
        <v>65</v>
      </c>
      <c r="AB72" s="71"/>
      <c r="AE72" s="20"/>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row>
    <row r="73" spans="1:81" x14ac:dyDescent="0.2">
      <c r="A73" s="3"/>
      <c r="B73" s="34"/>
      <c r="C73" s="34"/>
      <c r="D73" s="3"/>
      <c r="E73" s="21"/>
      <c r="F73" s="49" t="s">
        <v>83</v>
      </c>
      <c r="G73" s="47" t="s">
        <v>84</v>
      </c>
      <c r="H73" s="47"/>
      <c r="I73" s="47"/>
      <c r="J73" s="121" cm="1">
        <f t="array" ref="J73">_xlfn.XLOOKUP(J$68,Transportkosten[[#All],[Vervoersmiddel]],Transportkosten[[#All],[Totale uren (incl. laden en lossen)]],"-",0)</f>
        <v>5</v>
      </c>
      <c r="K73" s="23"/>
      <c r="M73" s="5">
        <f t="shared" si="19"/>
        <v>5</v>
      </c>
      <c r="P73" s="70"/>
      <c r="S73" s="5">
        <f t="shared" si="20"/>
        <v>5</v>
      </c>
      <c r="V73" s="70"/>
      <c r="Y73" s="5">
        <f t="shared" si="21"/>
        <v>5</v>
      </c>
      <c r="AB73" s="70"/>
      <c r="AE73" s="20"/>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row>
    <row r="74" spans="1:81" x14ac:dyDescent="0.2">
      <c r="A74" s="3"/>
      <c r="B74" s="34"/>
      <c r="C74" s="34"/>
      <c r="D74" s="3"/>
      <c r="E74" s="21"/>
      <c r="F74" s="49" t="s">
        <v>85</v>
      </c>
      <c r="G74" s="5" t="s">
        <v>86</v>
      </c>
      <c r="J74" s="121" cm="1">
        <f t="array" ref="J74">_xlfn.XLOOKUP(J$68,Transportkosten[[#All],[Vervoersmiddel]],Transportkosten[[#All],[Max. volume vervoersmiddel]],"-",0)</f>
        <v>90</v>
      </c>
      <c r="K74" s="23"/>
      <c r="M74" s="5">
        <f t="shared" si="19"/>
        <v>90</v>
      </c>
      <c r="P74" s="70"/>
      <c r="S74" s="5">
        <f t="shared" si="20"/>
        <v>90</v>
      </c>
      <c r="V74" s="70"/>
      <c r="Y74" s="5">
        <f t="shared" si="21"/>
        <v>90</v>
      </c>
      <c r="AB74" s="70"/>
      <c r="AE74" s="20"/>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row>
    <row r="75" spans="1:81" x14ac:dyDescent="0.2">
      <c r="A75" s="3"/>
      <c r="B75" s="34"/>
      <c r="C75" s="34"/>
      <c r="D75" s="3"/>
      <c r="E75" s="21"/>
      <c r="F75" s="49" t="s">
        <v>87</v>
      </c>
      <c r="G75" s="5" t="s">
        <v>88</v>
      </c>
      <c r="J75" s="121" cm="1">
        <f t="array" ref="J75">_xlfn.XLOOKUP(J$68,Transportkosten[[#All],[Vervoersmiddel]],Transportkosten[[#All],[Max. gewicht vervoersmiddel]],"-",0)</f>
        <v>30</v>
      </c>
      <c r="K75" s="23"/>
      <c r="M75" s="5">
        <f t="shared" si="19"/>
        <v>30</v>
      </c>
      <c r="P75" s="70"/>
      <c r="S75" s="5">
        <f t="shared" si="20"/>
        <v>30</v>
      </c>
      <c r="V75" s="70"/>
      <c r="Y75" s="5">
        <f t="shared" si="21"/>
        <v>30</v>
      </c>
      <c r="AB75" s="70"/>
      <c r="AE75" s="20"/>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row>
    <row r="76" spans="1:81" x14ac:dyDescent="0.2">
      <c r="A76" s="3"/>
      <c r="B76" s="34"/>
      <c r="C76" s="34"/>
      <c r="D76" s="3"/>
      <c r="E76" s="21"/>
      <c r="F76" s="19"/>
      <c r="K76" s="2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row>
    <row r="77" spans="1:81" x14ac:dyDescent="0.2">
      <c r="A77" s="3"/>
      <c r="B77" s="34"/>
      <c r="C77" s="34"/>
      <c r="D77" s="3"/>
      <c r="E77" s="21" t="s">
        <v>89</v>
      </c>
      <c r="F77" s="21" t="s">
        <v>90</v>
      </c>
      <c r="G77" s="47" t="s">
        <v>91</v>
      </c>
      <c r="H77" s="47"/>
      <c r="I77" s="47"/>
      <c r="J77" s="120">
        <f>_xlfn.XLOOKUP(M$15,Afdelingen_2[Afdeling],Afdelingen_2[Opslagkosten],"-",0)</f>
        <v>5</v>
      </c>
      <c r="K77" s="23"/>
      <c r="M77" s="5">
        <f>IF(OR(P77="",P77="-"),$J77,P77)</f>
        <v>5</v>
      </c>
      <c r="P77" s="72"/>
      <c r="S77" s="5">
        <f>IF(OR(V77="",V77="-"),$J77,V77)</f>
        <v>5</v>
      </c>
      <c r="V77" s="72"/>
      <c r="Y77" s="5">
        <f>IF(OR(AB77="",AB77="-"),$J77,AB77)</f>
        <v>5</v>
      </c>
      <c r="AB77" s="72"/>
      <c r="AE77" s="20"/>
      <c r="AF77" s="3"/>
      <c r="AG77" s="58"/>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row>
    <row r="78" spans="1:81" x14ac:dyDescent="0.2">
      <c r="A78" s="3"/>
      <c r="B78" s="34"/>
      <c r="C78" s="34"/>
      <c r="D78" s="3"/>
      <c r="E78" s="21"/>
      <c r="F78" s="21" t="s">
        <v>92</v>
      </c>
      <c r="G78" s="47" t="s">
        <v>93</v>
      </c>
      <c r="H78" s="47"/>
      <c r="I78" s="47"/>
      <c r="J78" s="121">
        <f>_xlfn.XLOOKUP(M$15,Afdelingen_2[Afdeling],Afdelingen_2[Tijd van opslag],"-",0)</f>
        <v>6</v>
      </c>
      <c r="K78" s="23"/>
      <c r="M78" s="5">
        <f>IF(OR(P78="",P78="-"),$J78,P78)</f>
        <v>6</v>
      </c>
      <c r="P78" s="70"/>
      <c r="S78" s="5">
        <f>IF(OR(V78="",V78="-"),$J78,V78)</f>
        <v>6</v>
      </c>
      <c r="V78" s="70"/>
      <c r="Y78" s="5">
        <f>IF(OR(AB78="",AB78="-"),$J78,AB78)</f>
        <v>6</v>
      </c>
      <c r="AB78" s="70"/>
      <c r="AE78" s="20"/>
      <c r="AF78" s="3"/>
      <c r="AG78" s="58"/>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row>
    <row r="79" spans="1:81" x14ac:dyDescent="0.2">
      <c r="A79" s="3"/>
      <c r="B79" s="34"/>
      <c r="C79" s="34"/>
      <c r="D79" s="3"/>
      <c r="E79" s="19"/>
      <c r="F79" s="21" t="s">
        <v>94</v>
      </c>
      <c r="G79" s="47" t="s">
        <v>95</v>
      </c>
      <c r="H79" s="47"/>
      <c r="I79" s="47"/>
      <c r="J79" s="73"/>
      <c r="K79" s="23"/>
      <c r="M79" s="60">
        <f>P79</f>
        <v>5</v>
      </c>
      <c r="P79" s="74">
        <v>5</v>
      </c>
      <c r="S79" s="60">
        <f>V79</f>
        <v>0</v>
      </c>
      <c r="V79" s="74"/>
      <c r="Y79" s="60">
        <f>AB79</f>
        <v>0</v>
      </c>
      <c r="AB79" s="74"/>
      <c r="AE79" s="20"/>
      <c r="AF79" s="3"/>
      <c r="AG79" s="58"/>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row>
    <row r="80" spans="1:81" x14ac:dyDescent="0.2">
      <c r="A80" s="3"/>
      <c r="B80" s="34"/>
      <c r="C80" s="34"/>
      <c r="D80" s="3"/>
      <c r="E80" s="19"/>
      <c r="K80" s="23"/>
      <c r="AF80" s="3"/>
      <c r="AG80" s="58"/>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row>
    <row r="81" spans="1:81" x14ac:dyDescent="0.2">
      <c r="A81" s="3"/>
      <c r="B81" s="34"/>
      <c r="C81" s="34"/>
      <c r="D81" s="3"/>
      <c r="E81" s="14" t="s">
        <v>96</v>
      </c>
      <c r="F81" s="15"/>
      <c r="G81" s="16" t="s">
        <v>14</v>
      </c>
      <c r="H81" s="143" t="s">
        <v>15</v>
      </c>
      <c r="I81" s="143"/>
      <c r="J81" s="143"/>
      <c r="K81" s="143"/>
      <c r="L81" s="17"/>
      <c r="M81" s="18"/>
      <c r="N81" s="143" t="s">
        <v>16</v>
      </c>
      <c r="O81" s="143"/>
      <c r="P81" s="143"/>
      <c r="Q81" s="143"/>
      <c r="S81" s="18"/>
      <c r="T81" s="143" t="s">
        <v>16</v>
      </c>
      <c r="U81" s="143"/>
      <c r="V81" s="143"/>
      <c r="W81" s="143"/>
      <c r="Y81" s="18"/>
      <c r="Z81" s="143" t="s">
        <v>16</v>
      </c>
      <c r="AA81" s="143"/>
      <c r="AB81" s="143"/>
      <c r="AC81" s="143"/>
      <c r="AE81" s="16" t="s">
        <v>17</v>
      </c>
      <c r="AF81" s="3"/>
      <c r="AG81" s="58"/>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row>
    <row r="82" spans="1:81" x14ac:dyDescent="0.2">
      <c r="A82" s="3"/>
      <c r="B82" s="34"/>
      <c r="C82" s="34"/>
      <c r="D82" s="3"/>
      <c r="K82" s="23"/>
      <c r="AF82" s="3"/>
      <c r="AG82" s="58"/>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row>
    <row r="83" spans="1:81" x14ac:dyDescent="0.2">
      <c r="A83" s="3"/>
      <c r="B83" s="34"/>
      <c r="C83" s="34"/>
      <c r="D83" s="3"/>
      <c r="E83" s="21" t="s">
        <v>97</v>
      </c>
      <c r="F83" s="75"/>
      <c r="G83" s="5" t="s">
        <v>19</v>
      </c>
      <c r="H83" s="4"/>
      <c r="I83" s="4"/>
      <c r="K83" s="23"/>
      <c r="M83" s="5" t="str">
        <f t="shared" ref="M83:M86" si="22">P83</f>
        <v>Hout</v>
      </c>
      <c r="P83" s="137" t="s">
        <v>98</v>
      </c>
      <c r="Q83" s="138"/>
      <c r="S83" s="5">
        <f t="shared" ref="S83" si="23">V83</f>
        <v>0</v>
      </c>
      <c r="V83" s="137"/>
      <c r="W83" s="138"/>
      <c r="Y83" s="5">
        <f t="shared" ref="Y83" si="24">AB83</f>
        <v>0</v>
      </c>
      <c r="AB83" s="137"/>
      <c r="AC83" s="138"/>
      <c r="AE83" s="20"/>
      <c r="AF83" s="3"/>
      <c r="AG83" s="58"/>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row>
    <row r="84" spans="1:81" x14ac:dyDescent="0.2">
      <c r="A84" s="3"/>
      <c r="B84" s="34"/>
      <c r="C84" s="34"/>
      <c r="D84" s="3"/>
      <c r="E84" s="21"/>
      <c r="F84" s="76" t="s">
        <v>99</v>
      </c>
      <c r="G84" s="5" t="s">
        <v>19</v>
      </c>
      <c r="J84" s="123" t="str">
        <f>_xlfn.XLOOKUP(P83,Materiaalgroepen[Materiaalgroep],Materiaalgroepen[FE],"-",0)</f>
        <v>st</v>
      </c>
      <c r="M84" s="5" t="str">
        <f>IF(OR(P84="",P84="-"),$J84,P84)</f>
        <v>st</v>
      </c>
      <c r="P84" s="77"/>
      <c r="S84" s="5" t="str">
        <f>IF(OR(V84="",V84="-"),$J84,V84)</f>
        <v>st</v>
      </c>
      <c r="V84" s="77"/>
      <c r="Y84" s="5" t="str">
        <f>IF(OR(AB84="",AB84="-"),$J84,AB84)</f>
        <v>st</v>
      </c>
      <c r="AB84" s="77"/>
      <c r="AE84" s="20"/>
      <c r="AF84" s="3"/>
      <c r="AG84" s="58"/>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row>
    <row r="85" spans="1:81" x14ac:dyDescent="0.2">
      <c r="A85" s="3"/>
      <c r="B85" s="34"/>
      <c r="C85" s="34"/>
      <c r="D85" s="3"/>
      <c r="E85" s="21"/>
      <c r="F85" s="76" t="s">
        <v>100</v>
      </c>
      <c r="G85" s="5" t="str">
        <f>IF(M84="","",_xlfn.CONCAT("[",M84,"]"))</f>
        <v>[st]</v>
      </c>
      <c r="J85" s="123">
        <f>_xlfn.XLOOKUP(P83,Materiaalgroepen[Materiaalgroep],Materiaalgroepen[Aantal FE],"-",0)</f>
        <v>1</v>
      </c>
      <c r="M85" s="5">
        <f>IF(OR(P85="",P85="-"),$J85,P85)</f>
        <v>1</v>
      </c>
      <c r="P85" s="70">
        <v>1</v>
      </c>
      <c r="S85" s="5">
        <f>IF(OR(V85="",V85="-"),$J85,V85)</f>
        <v>1</v>
      </c>
      <c r="V85" s="70"/>
      <c r="Y85" s="5">
        <f>IF(OR(AB85="",AB85="-"),$J85,AB85)</f>
        <v>1</v>
      </c>
      <c r="AB85" s="70"/>
      <c r="AE85" s="20"/>
      <c r="AF85" s="3"/>
      <c r="AG85" s="58"/>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row>
    <row r="86" spans="1:81" x14ac:dyDescent="0.2">
      <c r="A86" s="3"/>
      <c r="B86" s="34"/>
      <c r="C86" s="34"/>
      <c r="D86" s="3"/>
      <c r="E86" s="21"/>
      <c r="F86" s="76" t="s">
        <v>101</v>
      </c>
      <c r="G86" s="5" t="str">
        <f>IF(M84="","", _xlfn.CONCAT("[kg/",M84,"]"))</f>
        <v>[kg/st]</v>
      </c>
      <c r="M86" s="5">
        <f t="shared" si="22"/>
        <v>100</v>
      </c>
      <c r="P86" s="78">
        <v>100</v>
      </c>
      <c r="S86" s="5">
        <f t="shared" ref="S86" si="25">V86</f>
        <v>0</v>
      </c>
      <c r="V86" s="78"/>
      <c r="Y86" s="5">
        <f t="shared" ref="Y86" si="26">AB86</f>
        <v>0</v>
      </c>
      <c r="AB86" s="78"/>
      <c r="AE86" s="20"/>
      <c r="AF86" s="3"/>
      <c r="AG86" s="58"/>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row>
    <row r="87" spans="1:81" x14ac:dyDescent="0.2">
      <c r="A87" s="3"/>
      <c r="B87" s="34"/>
      <c r="C87" s="34"/>
      <c r="D87" s="3"/>
      <c r="E87" s="21"/>
      <c r="F87" s="76" t="s">
        <v>102</v>
      </c>
      <c r="G87" s="5" t="s">
        <v>103</v>
      </c>
      <c r="J87" s="124">
        <f>_xlfn.XLOOKUP(P83,Materiaalgroepen[Materiaalgroep],Materiaalgroepen[Soortelijk gewicht],"-",0)</f>
        <v>650</v>
      </c>
      <c r="M87" s="5">
        <f>IF(OR(P87="",P87="-"),$J87,P87)</f>
        <v>650</v>
      </c>
      <c r="P87" s="70"/>
      <c r="S87" s="5">
        <f>IF(OR(V87="",V87="-"),$J87,V87)</f>
        <v>650</v>
      </c>
      <c r="V87" s="70"/>
      <c r="Y87" s="5">
        <f t="shared" ref="Y87:Y88" si="27">IF(OR(AB87="",AB87="-"),$J87,AB87)</f>
        <v>650</v>
      </c>
      <c r="AB87" s="70"/>
      <c r="AE87" s="20"/>
      <c r="AF87" s="3"/>
      <c r="AG87" s="58"/>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row>
    <row r="88" spans="1:81" x14ac:dyDescent="0.2">
      <c r="A88" s="3"/>
      <c r="B88" s="34"/>
      <c r="C88" s="34"/>
      <c r="D88" s="3"/>
      <c r="E88" s="21"/>
      <c r="F88" s="76" t="s">
        <v>104</v>
      </c>
      <c r="G88" s="5" t="s">
        <v>105</v>
      </c>
      <c r="J88" s="125">
        <f>_xlfn.XLOOKUP(P83,Materiaalgroepen[Materiaalgroep],Materiaalgroepen[Schrootprijs],"-",0)</f>
        <v>0.02</v>
      </c>
      <c r="K88" s="23"/>
      <c r="M88" s="5">
        <f>IF(OR(P88="",P88="-"),$J88,P88)</f>
        <v>0.02</v>
      </c>
      <c r="P88" s="69">
        <v>0.02</v>
      </c>
      <c r="S88" s="5">
        <f>IF(OR(V88="",V88="-"),$J88,V88)</f>
        <v>0.02</v>
      </c>
      <c r="V88" s="69"/>
      <c r="Y88" s="5">
        <f t="shared" si="27"/>
        <v>0.02</v>
      </c>
      <c r="AB88" s="69"/>
      <c r="AE88" s="20"/>
      <c r="AF88" s="3"/>
      <c r="AG88" s="58"/>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row>
    <row r="89" spans="1:81" x14ac:dyDescent="0.2">
      <c r="A89" s="3"/>
      <c r="B89" s="34"/>
      <c r="C89" s="34"/>
      <c r="D89" s="3"/>
      <c r="E89" s="21"/>
      <c r="F89" s="76" t="s">
        <v>106</v>
      </c>
      <c r="G89" s="5" t="s">
        <v>107</v>
      </c>
      <c r="M89" s="5">
        <f t="shared" ref="M89:M91" si="28">P89</f>
        <v>100</v>
      </c>
      <c r="P89" s="79">
        <f>IFERROR(M85*M86,0)</f>
        <v>100</v>
      </c>
      <c r="S89" s="5">
        <f t="shared" ref="S89:S91" si="29">V89</f>
        <v>0</v>
      </c>
      <c r="V89" s="79">
        <f>IFERROR(S85*S86,0)</f>
        <v>0</v>
      </c>
      <c r="Y89" s="5">
        <f t="shared" ref="Y89:Y91" si="30">AB89</f>
        <v>0</v>
      </c>
      <c r="AB89" s="79">
        <f>IFERROR(Y85*Y86,0)</f>
        <v>0</v>
      </c>
      <c r="AE89" s="20"/>
      <c r="AF89" s="3"/>
      <c r="AG89" s="58"/>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row>
    <row r="90" spans="1:81" x14ac:dyDescent="0.2">
      <c r="A90" s="3"/>
      <c r="B90" s="34"/>
      <c r="C90" s="34"/>
      <c r="D90" s="3"/>
      <c r="E90" s="21"/>
      <c r="F90" s="76" t="s">
        <v>108</v>
      </c>
      <c r="G90" s="5" t="s">
        <v>86</v>
      </c>
      <c r="M90" s="5">
        <f t="shared" si="28"/>
        <v>0.15384615384615385</v>
      </c>
      <c r="P90" s="79">
        <f>IFERROR((M86/M87)*M85,0)</f>
        <v>0.15384615384615385</v>
      </c>
      <c r="S90" s="5">
        <f t="shared" si="29"/>
        <v>0</v>
      </c>
      <c r="V90" s="79">
        <f>IFERROR((S86/S87)*S85,0)</f>
        <v>0</v>
      </c>
      <c r="Y90" s="5">
        <f t="shared" si="30"/>
        <v>0</v>
      </c>
      <c r="AB90" s="79">
        <f>IFERROR((Y86/Y87)*Y85,0)</f>
        <v>0</v>
      </c>
      <c r="AE90" s="20"/>
      <c r="AF90" s="3"/>
      <c r="AG90" s="58"/>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row>
    <row r="91" spans="1:81" x14ac:dyDescent="0.2">
      <c r="A91" s="3"/>
      <c r="B91" s="34"/>
      <c r="C91" s="34"/>
      <c r="D91" s="3"/>
      <c r="E91" s="21"/>
      <c r="F91" s="76" t="s">
        <v>109</v>
      </c>
      <c r="G91" s="5" t="s">
        <v>58</v>
      </c>
      <c r="M91" s="5">
        <f t="shared" si="28"/>
        <v>2</v>
      </c>
      <c r="P91" s="80">
        <f>IF(OR(M88="-",M89="-"),0,M88*M89)</f>
        <v>2</v>
      </c>
      <c r="S91" s="5">
        <f t="shared" si="29"/>
        <v>0</v>
      </c>
      <c r="V91" s="80">
        <f>IF(OR(S88="-",S89="-"),0,S88*S89)</f>
        <v>0</v>
      </c>
      <c r="Y91" s="5">
        <f t="shared" si="30"/>
        <v>0</v>
      </c>
      <c r="AB91" s="80">
        <f>IF(OR(Y88="-",Y89="-"),0,Y88*Y89)</f>
        <v>0</v>
      </c>
      <c r="AE91" s="20"/>
      <c r="AF91" s="3"/>
      <c r="AG91" s="58"/>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row>
    <row r="92" spans="1:81" x14ac:dyDescent="0.2">
      <c r="A92" s="3"/>
      <c r="B92" s="34"/>
      <c r="C92" s="34"/>
      <c r="D92" s="3"/>
      <c r="E92" s="21"/>
      <c r="F92" s="76"/>
      <c r="P92" s="81"/>
      <c r="V92" s="81"/>
      <c r="AB92" s="81"/>
      <c r="AF92" s="3"/>
      <c r="AG92" s="58"/>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row>
    <row r="93" spans="1:81" x14ac:dyDescent="0.2">
      <c r="A93" s="3"/>
      <c r="B93" s="34"/>
      <c r="C93" s="34"/>
      <c r="D93" s="3"/>
      <c r="E93" s="21" t="s">
        <v>110</v>
      </c>
      <c r="F93" s="75"/>
      <c r="G93" s="5" t="s">
        <v>19</v>
      </c>
      <c r="H93" s="4"/>
      <c r="I93" s="4"/>
      <c r="K93" s="23"/>
      <c r="M93" s="5">
        <f t="shared" ref="M93:M96" si="31">P93</f>
        <v>0</v>
      </c>
      <c r="P93" s="137"/>
      <c r="Q93" s="138"/>
      <c r="S93" s="5">
        <f t="shared" ref="S93" si="32">V93</f>
        <v>0</v>
      </c>
      <c r="V93" s="137"/>
      <c r="W93" s="138"/>
      <c r="Y93" s="5">
        <f t="shared" ref="Y93" si="33">AB93</f>
        <v>0</v>
      </c>
      <c r="AB93" s="137"/>
      <c r="AC93" s="138"/>
      <c r="AE93" s="20"/>
      <c r="AF93" s="3"/>
      <c r="AG93" s="58"/>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row>
    <row r="94" spans="1:81" x14ac:dyDescent="0.2">
      <c r="A94" s="3"/>
      <c r="B94" s="34"/>
      <c r="C94" s="34"/>
      <c r="D94" s="3"/>
      <c r="E94" s="21"/>
      <c r="F94" s="76" t="s">
        <v>99</v>
      </c>
      <c r="G94" s="5" t="s">
        <v>19</v>
      </c>
      <c r="J94" s="123" t="str">
        <f>_xlfn.XLOOKUP(P93,Materiaalgroepen[Materiaalgroep],Materiaalgroepen[FE],"-",0)</f>
        <v>-</v>
      </c>
      <c r="M94" s="5" t="str">
        <f>IF(OR(P94="",P94="-"),$J94,P94)</f>
        <v>-</v>
      </c>
      <c r="P94" s="77"/>
      <c r="S94" s="5" t="str">
        <f>IF(OR(V94="",V94="-"),$J94,V94)</f>
        <v>-</v>
      </c>
      <c r="V94" s="77"/>
      <c r="Y94" s="5" t="str">
        <f>IF(OR(AB94="",AB94="-"),$J94,AB94)</f>
        <v>-</v>
      </c>
      <c r="AB94" s="77"/>
      <c r="AE94" s="20"/>
      <c r="AF94" s="3"/>
      <c r="AG94" s="58"/>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row>
    <row r="95" spans="1:81" x14ac:dyDescent="0.2">
      <c r="A95" s="3"/>
      <c r="B95" s="34"/>
      <c r="C95" s="34"/>
      <c r="D95" s="3"/>
      <c r="E95" s="21"/>
      <c r="F95" s="76" t="s">
        <v>100</v>
      </c>
      <c r="G95" s="5" t="str">
        <f>IF(M94="","",_xlfn.CONCAT("[",M94,"]"))</f>
        <v>[-]</v>
      </c>
      <c r="J95" s="123" t="str">
        <f>_xlfn.XLOOKUP(P93,Materiaalgroepen[Materiaalgroep],Materiaalgroepen[Aantal FE],"-",0)</f>
        <v>-</v>
      </c>
      <c r="M95" s="5" t="str">
        <f>IF(OR(P95="",P95="-"),$J95,P95)</f>
        <v>-</v>
      </c>
      <c r="P95" s="70"/>
      <c r="S95" s="5" t="str">
        <f>IF(OR(V95="",V95="-"),$J95,V95)</f>
        <v>-</v>
      </c>
      <c r="V95" s="70"/>
      <c r="Y95" s="5" t="str">
        <f>IF(OR(AB95="",AB95="-"),$J95,AB95)</f>
        <v>-</v>
      </c>
      <c r="AB95" s="70"/>
      <c r="AE95" s="20"/>
      <c r="AF95" s="3"/>
      <c r="AG95" s="58"/>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row>
    <row r="96" spans="1:81" x14ac:dyDescent="0.2">
      <c r="A96" s="3"/>
      <c r="B96" s="34"/>
      <c r="C96" s="34"/>
      <c r="D96" s="3"/>
      <c r="E96" s="21"/>
      <c r="F96" s="76" t="s">
        <v>101</v>
      </c>
      <c r="G96" s="5" t="str">
        <f>IF(M94="","", _xlfn.CONCAT("[kg/",M94,"]"))</f>
        <v>[kg/-]</v>
      </c>
      <c r="M96" s="5">
        <f t="shared" si="31"/>
        <v>0</v>
      </c>
      <c r="P96" s="78"/>
      <c r="S96" s="5">
        <f t="shared" ref="S96" si="34">V96</f>
        <v>0</v>
      </c>
      <c r="V96" s="78"/>
      <c r="Y96" s="5">
        <f t="shared" ref="Y96" si="35">AB96</f>
        <v>0</v>
      </c>
      <c r="AB96" s="78"/>
      <c r="AE96" s="20"/>
      <c r="AF96" s="3"/>
      <c r="AG96" s="58"/>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row>
    <row r="97" spans="1:81" x14ac:dyDescent="0.2">
      <c r="A97" s="3"/>
      <c r="B97" s="34"/>
      <c r="C97" s="34"/>
      <c r="D97" s="3"/>
      <c r="E97" s="21"/>
      <c r="F97" s="76" t="s">
        <v>102</v>
      </c>
      <c r="G97" s="5" t="s">
        <v>103</v>
      </c>
      <c r="J97" s="124" t="str">
        <f>_xlfn.XLOOKUP(P93,Materiaalgroepen[Materiaalgroep],Materiaalgroepen[Soortelijk gewicht],"-",0)</f>
        <v>-</v>
      </c>
      <c r="M97" s="5" t="str">
        <f>IF(OR(P97="",P97="-"),$J97,P97)</f>
        <v>-</v>
      </c>
      <c r="P97" s="70"/>
      <c r="S97" s="5" t="str">
        <f>IF(OR(V97="",V97="-"),$J97,V97)</f>
        <v>-</v>
      </c>
      <c r="V97" s="70"/>
      <c r="Y97" s="5" t="str">
        <f t="shared" ref="Y97:Y98" si="36">IF(OR(AB97="",AB97="-"),$J97,AB97)</f>
        <v>-</v>
      </c>
      <c r="AB97" s="70"/>
      <c r="AE97" s="20"/>
      <c r="AF97" s="3"/>
      <c r="AG97" s="58"/>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row>
    <row r="98" spans="1:81" x14ac:dyDescent="0.2">
      <c r="A98" s="3"/>
      <c r="B98" s="34"/>
      <c r="C98" s="34"/>
      <c r="D98" s="3"/>
      <c r="E98" s="21"/>
      <c r="F98" s="76" t="s">
        <v>104</v>
      </c>
      <c r="G98" s="5" t="s">
        <v>105</v>
      </c>
      <c r="J98" s="125" t="str">
        <f>_xlfn.XLOOKUP(P93,Materiaalgroepen[Materiaalgroep],Materiaalgroepen[Schrootprijs],"-",0)</f>
        <v>-</v>
      </c>
      <c r="K98" s="23"/>
      <c r="M98" s="5" t="str">
        <f>IF(OR(P98="",P98="-"),$J98,P98)</f>
        <v>-</v>
      </c>
      <c r="P98" s="69"/>
      <c r="S98" s="5" t="str">
        <f>IF(OR(V98="",V98="-"),$J98,V98)</f>
        <v>-</v>
      </c>
      <c r="V98" s="69"/>
      <c r="Y98" s="5" t="str">
        <f t="shared" si="36"/>
        <v>-</v>
      </c>
      <c r="AB98" s="69"/>
      <c r="AE98" s="20"/>
      <c r="AF98" s="3"/>
      <c r="AG98" s="58"/>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row>
    <row r="99" spans="1:81" x14ac:dyDescent="0.2">
      <c r="A99" s="3"/>
      <c r="B99" s="34"/>
      <c r="C99" s="34"/>
      <c r="D99" s="3"/>
      <c r="E99" s="21"/>
      <c r="F99" s="76" t="s">
        <v>106</v>
      </c>
      <c r="G99" s="5" t="s">
        <v>107</v>
      </c>
      <c r="M99" s="5">
        <f t="shared" ref="M99:M101" si="37">P99</f>
        <v>0</v>
      </c>
      <c r="P99" s="79">
        <f>IFERROR(M95*M96,0)</f>
        <v>0</v>
      </c>
      <c r="S99" s="5">
        <f t="shared" ref="S99:S101" si="38">V99</f>
        <v>0</v>
      </c>
      <c r="V99" s="79">
        <f>IFERROR(S95*S96,0)</f>
        <v>0</v>
      </c>
      <c r="Y99" s="5">
        <f t="shared" ref="Y99:Y101" si="39">AB99</f>
        <v>0</v>
      </c>
      <c r="AB99" s="79">
        <f>IFERROR(Y95*Y96,0)</f>
        <v>0</v>
      </c>
      <c r="AE99" s="20"/>
      <c r="AF99" s="3"/>
      <c r="AG99" s="58"/>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row>
    <row r="100" spans="1:81" x14ac:dyDescent="0.2">
      <c r="A100" s="3"/>
      <c r="B100" s="34"/>
      <c r="C100" s="34"/>
      <c r="D100" s="3"/>
      <c r="E100" s="21"/>
      <c r="F100" s="76" t="s">
        <v>108</v>
      </c>
      <c r="G100" s="5" t="s">
        <v>86</v>
      </c>
      <c r="M100" s="5">
        <f t="shared" si="37"/>
        <v>0</v>
      </c>
      <c r="P100" s="79">
        <f>IFERROR((M96/M97)*M95,0)</f>
        <v>0</v>
      </c>
      <c r="S100" s="5">
        <f t="shared" si="38"/>
        <v>0</v>
      </c>
      <c r="V100" s="79">
        <f>IFERROR((S96/S97)*S95,0)</f>
        <v>0</v>
      </c>
      <c r="Y100" s="5">
        <f t="shared" si="39"/>
        <v>0</v>
      </c>
      <c r="AB100" s="79">
        <f>IFERROR((Y96/Y97)*Y95,0)</f>
        <v>0</v>
      </c>
      <c r="AE100" s="20"/>
      <c r="AF100" s="3"/>
      <c r="AG100" s="58"/>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row>
    <row r="101" spans="1:81" x14ac:dyDescent="0.2">
      <c r="A101" s="3"/>
      <c r="B101" s="34"/>
      <c r="C101" s="34"/>
      <c r="D101" s="3"/>
      <c r="E101" s="21"/>
      <c r="F101" s="76" t="s">
        <v>109</v>
      </c>
      <c r="G101" s="5" t="s">
        <v>58</v>
      </c>
      <c r="M101" s="5">
        <f t="shared" si="37"/>
        <v>0</v>
      </c>
      <c r="P101" s="80">
        <f>IF(OR(M98="-",M99="-"),0,M98*M99)</f>
        <v>0</v>
      </c>
      <c r="S101" s="5">
        <f t="shared" si="38"/>
        <v>0</v>
      </c>
      <c r="V101" s="80">
        <f>IF(OR(S98="-",S99="-"),0,S98*S99)</f>
        <v>0</v>
      </c>
      <c r="Y101" s="5">
        <f t="shared" si="39"/>
        <v>0</v>
      </c>
      <c r="AB101" s="80">
        <f>IF(OR(Y98="-",Y99="-"),0,Y98*Y99)</f>
        <v>0</v>
      </c>
      <c r="AE101" s="20"/>
      <c r="AF101" s="3"/>
      <c r="AG101" s="58"/>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row>
    <row r="102" spans="1:81" x14ac:dyDescent="0.2">
      <c r="A102" s="3"/>
      <c r="B102" s="34"/>
      <c r="C102" s="34"/>
      <c r="D102" s="3"/>
      <c r="E102" s="21"/>
      <c r="F102" s="76"/>
      <c r="P102" s="81"/>
      <c r="V102" s="81"/>
      <c r="AB102" s="81"/>
      <c r="AF102" s="3"/>
      <c r="AG102" s="58"/>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row>
    <row r="103" spans="1:81" x14ac:dyDescent="0.2">
      <c r="A103" s="3"/>
      <c r="B103" s="34"/>
      <c r="C103" s="34"/>
      <c r="D103" s="3"/>
      <c r="E103" s="21" t="s">
        <v>111</v>
      </c>
      <c r="F103" s="75"/>
      <c r="G103" s="5" t="s">
        <v>19</v>
      </c>
      <c r="H103" s="4"/>
      <c r="I103" s="4"/>
      <c r="K103" s="23"/>
      <c r="M103" s="5">
        <f t="shared" ref="M103" si="40">P103</f>
        <v>0</v>
      </c>
      <c r="P103" s="137"/>
      <c r="Q103" s="138"/>
      <c r="S103" s="5">
        <f t="shared" ref="S103" si="41">V103</f>
        <v>0</v>
      </c>
      <c r="V103" s="137"/>
      <c r="W103" s="138"/>
      <c r="Y103" s="5">
        <f t="shared" ref="Y103" si="42">AB103</f>
        <v>0</v>
      </c>
      <c r="AB103" s="137"/>
      <c r="AC103" s="138"/>
      <c r="AE103" s="20"/>
      <c r="AF103" s="3"/>
      <c r="AG103" s="58"/>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row>
    <row r="104" spans="1:81" x14ac:dyDescent="0.2">
      <c r="A104" s="3"/>
      <c r="B104" s="34"/>
      <c r="C104" s="34"/>
      <c r="D104" s="3"/>
      <c r="E104" s="21"/>
      <c r="F104" s="76" t="s">
        <v>99</v>
      </c>
      <c r="G104" s="5" t="s">
        <v>19</v>
      </c>
      <c r="J104" s="123" t="str">
        <f>_xlfn.XLOOKUP(P103,Materiaalgroepen[Materiaalgroep],Materiaalgroepen[FE],"-",0)</f>
        <v>-</v>
      </c>
      <c r="M104" s="5" t="str">
        <f>IF(OR(P104="",P104="-"),$J104,P104)</f>
        <v>-</v>
      </c>
      <c r="P104" s="77"/>
      <c r="S104" s="5" t="str">
        <f>IF(OR(V104="",V104="-"),$J104,V104)</f>
        <v>-</v>
      </c>
      <c r="V104" s="77"/>
      <c r="Y104" s="5" t="str">
        <f>IF(OR(AB104="",AB104="-"),$J104,AB104)</f>
        <v>-</v>
      </c>
      <c r="AB104" s="77"/>
      <c r="AE104" s="20"/>
      <c r="AF104" s="3"/>
      <c r="AG104" s="58"/>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row>
    <row r="105" spans="1:81" x14ac:dyDescent="0.2">
      <c r="A105" s="3"/>
      <c r="B105" s="34"/>
      <c r="C105" s="34"/>
      <c r="D105" s="3"/>
      <c r="E105" s="21"/>
      <c r="F105" s="76" t="s">
        <v>100</v>
      </c>
      <c r="G105" s="5" t="str">
        <f>IF(M104="","",_xlfn.CONCAT("[",M104,"]"))</f>
        <v>[-]</v>
      </c>
      <c r="J105" s="123" t="str">
        <f>_xlfn.XLOOKUP(P103,Materiaalgroepen[Materiaalgroep],Materiaalgroepen[Aantal FE],"-",0)</f>
        <v>-</v>
      </c>
      <c r="M105" s="5" t="str">
        <f>IF(OR(P105="",P105="-"),$J105,P105)</f>
        <v>-</v>
      </c>
      <c r="P105" s="70"/>
      <c r="S105" s="5" t="str">
        <f>IF(OR(V105="",V105="-"),$J105,V105)</f>
        <v>-</v>
      </c>
      <c r="V105" s="70"/>
      <c r="Y105" s="5" t="str">
        <f>IF(OR(AB105="",AB105="-"),$J105,AB105)</f>
        <v>-</v>
      </c>
      <c r="AB105" s="70"/>
      <c r="AE105" s="20"/>
      <c r="AF105" s="3"/>
      <c r="AG105" s="58"/>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row>
    <row r="106" spans="1:81" x14ac:dyDescent="0.2">
      <c r="A106" s="3"/>
      <c r="B106" s="34"/>
      <c r="C106" s="34"/>
      <c r="D106" s="3"/>
      <c r="E106" s="21"/>
      <c r="F106" s="76" t="s">
        <v>101</v>
      </c>
      <c r="G106" s="5" t="str">
        <f>IF(M104="","", _xlfn.CONCAT("[kg/",M104,"]"))</f>
        <v>[kg/-]</v>
      </c>
      <c r="M106" s="5">
        <f t="shared" ref="M106" si="43">P106</f>
        <v>0</v>
      </c>
      <c r="P106" s="78"/>
      <c r="S106" s="5">
        <f t="shared" ref="S106" si="44">V106</f>
        <v>0</v>
      </c>
      <c r="V106" s="78"/>
      <c r="Y106" s="5">
        <f t="shared" ref="Y106" si="45">AB106</f>
        <v>0</v>
      </c>
      <c r="AB106" s="78"/>
      <c r="AE106" s="20"/>
      <c r="AF106" s="3"/>
      <c r="AG106" s="58"/>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row>
    <row r="107" spans="1:81" x14ac:dyDescent="0.2">
      <c r="A107" s="3"/>
      <c r="B107" s="34"/>
      <c r="C107" s="34"/>
      <c r="D107" s="3"/>
      <c r="E107" s="21"/>
      <c r="F107" s="76" t="s">
        <v>102</v>
      </c>
      <c r="G107" s="5" t="s">
        <v>103</v>
      </c>
      <c r="J107" s="124" t="str">
        <f>_xlfn.XLOOKUP(P103,Materiaalgroepen[Materiaalgroep],Materiaalgroepen[Soortelijk gewicht],"-",0)</f>
        <v>-</v>
      </c>
      <c r="M107" s="5" t="str">
        <f>IF(OR(P107="",P107="-"),$J107,P107)</f>
        <v>-</v>
      </c>
      <c r="P107" s="70"/>
      <c r="S107" s="5" t="str">
        <f>IF(OR(V107="",V107="-"),$J107,V107)</f>
        <v>-</v>
      </c>
      <c r="V107" s="70"/>
      <c r="Y107" s="5" t="str">
        <f t="shared" ref="Y107:Y108" si="46">IF(OR(AB107="",AB107="-"),$J107,AB107)</f>
        <v>-</v>
      </c>
      <c r="AB107" s="70"/>
      <c r="AE107" s="20"/>
      <c r="AF107" s="3"/>
      <c r="AG107" s="58"/>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row>
    <row r="108" spans="1:81" x14ac:dyDescent="0.2">
      <c r="A108" s="3"/>
      <c r="B108" s="34"/>
      <c r="C108" s="34"/>
      <c r="D108" s="3"/>
      <c r="E108" s="21"/>
      <c r="F108" s="76" t="s">
        <v>104</v>
      </c>
      <c r="G108" s="5" t="s">
        <v>105</v>
      </c>
      <c r="J108" s="125" t="str">
        <f>_xlfn.XLOOKUP(P103,Materiaalgroepen[Materiaalgroep],Materiaalgroepen[Schrootprijs],"-",0)</f>
        <v>-</v>
      </c>
      <c r="K108" s="23"/>
      <c r="M108" s="5" t="str">
        <f>IF(OR(P108="",P108="-"),$J108,P108)</f>
        <v>-</v>
      </c>
      <c r="P108" s="69"/>
      <c r="S108" s="5" t="str">
        <f>IF(OR(V108="",V108="-"),$J108,V108)</f>
        <v>-</v>
      </c>
      <c r="V108" s="69"/>
      <c r="Y108" s="5" t="str">
        <f t="shared" si="46"/>
        <v>-</v>
      </c>
      <c r="AB108" s="69"/>
      <c r="AE108" s="20"/>
      <c r="AF108" s="3"/>
      <c r="AG108" s="58"/>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row>
    <row r="109" spans="1:81" x14ac:dyDescent="0.2">
      <c r="A109" s="3"/>
      <c r="B109" s="34"/>
      <c r="C109" s="34"/>
      <c r="D109" s="3"/>
      <c r="E109" s="21"/>
      <c r="F109" s="76" t="s">
        <v>106</v>
      </c>
      <c r="G109" s="5" t="s">
        <v>107</v>
      </c>
      <c r="M109" s="5">
        <f t="shared" ref="M109:M111" si="47">P109</f>
        <v>0</v>
      </c>
      <c r="P109" s="79">
        <f>IFERROR(M105*M106,0)</f>
        <v>0</v>
      </c>
      <c r="S109" s="5">
        <f t="shared" ref="S109:S111" si="48">V109</f>
        <v>0</v>
      </c>
      <c r="V109" s="79">
        <f>IFERROR(S105*S106,0)</f>
        <v>0</v>
      </c>
      <c r="Y109" s="5">
        <f t="shared" ref="Y109:Y111" si="49">AB109</f>
        <v>0</v>
      </c>
      <c r="AB109" s="79">
        <f>IFERROR(Y105*Y106,0)</f>
        <v>0</v>
      </c>
      <c r="AE109" s="20"/>
      <c r="AF109" s="3"/>
      <c r="AG109" s="58"/>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row>
    <row r="110" spans="1:81" x14ac:dyDescent="0.2">
      <c r="A110" s="3"/>
      <c r="B110" s="34"/>
      <c r="C110" s="34"/>
      <c r="D110" s="3"/>
      <c r="E110" s="21"/>
      <c r="F110" s="76" t="s">
        <v>108</v>
      </c>
      <c r="G110" s="5" t="s">
        <v>86</v>
      </c>
      <c r="M110" s="5">
        <f t="shared" si="47"/>
        <v>0</v>
      </c>
      <c r="P110" s="79">
        <f>IFERROR((M106/M107)*M105,0)</f>
        <v>0</v>
      </c>
      <c r="S110" s="5">
        <f t="shared" si="48"/>
        <v>0</v>
      </c>
      <c r="V110" s="79">
        <f>IFERROR((S106/S107)*S105,0)</f>
        <v>0</v>
      </c>
      <c r="Y110" s="5">
        <f t="shared" si="49"/>
        <v>0</v>
      </c>
      <c r="AB110" s="79">
        <f>IFERROR((Y106/Y107)*Y105,0)</f>
        <v>0</v>
      </c>
      <c r="AE110" s="20"/>
      <c r="AF110" s="3"/>
      <c r="AG110" s="58"/>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row>
    <row r="111" spans="1:81" x14ac:dyDescent="0.2">
      <c r="A111" s="3"/>
      <c r="B111" s="34"/>
      <c r="C111" s="34"/>
      <c r="D111" s="3"/>
      <c r="E111" s="21"/>
      <c r="F111" s="76" t="s">
        <v>109</v>
      </c>
      <c r="G111" s="5" t="s">
        <v>58</v>
      </c>
      <c r="M111" s="5">
        <f t="shared" si="47"/>
        <v>0</v>
      </c>
      <c r="P111" s="80">
        <f>IF(OR(M108="-",M109="-"),0,M108*M109)</f>
        <v>0</v>
      </c>
      <c r="S111" s="5">
        <f t="shared" si="48"/>
        <v>0</v>
      </c>
      <c r="V111" s="80">
        <f>IF(OR(S108="-",S109="-"),0,S108*S109)</f>
        <v>0</v>
      </c>
      <c r="Y111" s="5">
        <f t="shared" si="49"/>
        <v>0</v>
      </c>
      <c r="AB111" s="80">
        <f>IF(OR(Y108="-",Y109="-"),0,Y108*Y109)</f>
        <v>0</v>
      </c>
      <c r="AE111" s="20"/>
      <c r="AF111" s="3"/>
      <c r="AG111" s="58"/>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row>
    <row r="112" spans="1:81" x14ac:dyDescent="0.2">
      <c r="A112" s="3"/>
      <c r="B112" s="34"/>
      <c r="C112" s="34"/>
      <c r="D112" s="3"/>
      <c r="E112" s="21"/>
      <c r="F112" s="76"/>
      <c r="P112" s="81"/>
      <c r="V112" s="81"/>
      <c r="AB112" s="81"/>
      <c r="AF112" s="3"/>
      <c r="AG112" s="58"/>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row>
    <row r="113" spans="1:81" x14ac:dyDescent="0.2">
      <c r="A113" s="3"/>
      <c r="B113" s="34"/>
      <c r="C113" s="34"/>
      <c r="D113" s="3"/>
      <c r="E113" s="21" t="s">
        <v>112</v>
      </c>
      <c r="F113" s="75"/>
      <c r="G113" s="5" t="s">
        <v>19</v>
      </c>
      <c r="H113" s="4"/>
      <c r="I113" s="4"/>
      <c r="K113" s="23"/>
      <c r="M113" s="5">
        <f t="shared" ref="M113:M116" si="50">P113</f>
        <v>0</v>
      </c>
      <c r="P113" s="137"/>
      <c r="Q113" s="138"/>
      <c r="S113" s="5">
        <f t="shared" ref="S113" si="51">V113</f>
        <v>0</v>
      </c>
      <c r="V113" s="137"/>
      <c r="W113" s="138"/>
      <c r="Y113" s="5">
        <f t="shared" ref="Y113" si="52">AB113</f>
        <v>0</v>
      </c>
      <c r="AB113" s="137"/>
      <c r="AC113" s="138"/>
      <c r="AE113" s="20"/>
      <c r="AF113" s="3"/>
      <c r="AG113" s="58"/>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row>
    <row r="114" spans="1:81" x14ac:dyDescent="0.2">
      <c r="A114" s="3"/>
      <c r="B114" s="34"/>
      <c r="C114" s="34"/>
      <c r="D114" s="3"/>
      <c r="E114" s="21"/>
      <c r="F114" s="76" t="s">
        <v>99</v>
      </c>
      <c r="G114" s="5" t="s">
        <v>19</v>
      </c>
      <c r="J114" s="123" t="str">
        <f>_xlfn.XLOOKUP(P113,Materiaalgroepen[Materiaalgroep],Materiaalgroepen[FE],"-",0)</f>
        <v>-</v>
      </c>
      <c r="M114" s="5" t="str">
        <f>IF(OR(P114="",P114="-"),$J114,P114)</f>
        <v>-</v>
      </c>
      <c r="P114" s="77"/>
      <c r="S114" s="5" t="str">
        <f>IF(OR(V114="",V114="-"),$J114,V114)</f>
        <v>-</v>
      </c>
      <c r="V114" s="77"/>
      <c r="Y114" s="5" t="str">
        <f>IF(OR(AB114="",AB114="-"),$J114,AB114)</f>
        <v>-</v>
      </c>
      <c r="AB114" s="77"/>
      <c r="AE114" s="20"/>
      <c r="AF114" s="3"/>
      <c r="AG114" s="58"/>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row>
    <row r="115" spans="1:81" x14ac:dyDescent="0.2">
      <c r="A115" s="3"/>
      <c r="B115" s="34"/>
      <c r="C115" s="34"/>
      <c r="D115" s="3"/>
      <c r="E115" s="21"/>
      <c r="F115" s="76" t="s">
        <v>100</v>
      </c>
      <c r="G115" s="5" t="str">
        <f>IF(M114="","",_xlfn.CONCAT("[",M114,"]"))</f>
        <v>[-]</v>
      </c>
      <c r="J115" s="123" t="str">
        <f>_xlfn.XLOOKUP(P113,Materiaalgroepen[Materiaalgroep],Materiaalgroepen[Aantal FE],"-",0)</f>
        <v>-</v>
      </c>
      <c r="M115" s="5" t="str">
        <f>IF(OR(P115="",P115="-"),$J115,P115)</f>
        <v>-</v>
      </c>
      <c r="P115" s="70"/>
      <c r="S115" s="5" t="str">
        <f>IF(OR(V115="",V115="-"),$J115,V115)</f>
        <v>-</v>
      </c>
      <c r="V115" s="70"/>
      <c r="Y115" s="5" t="str">
        <f>IF(OR(AB115="",AB115="-"),$J115,AB115)</f>
        <v>-</v>
      </c>
      <c r="AB115" s="70"/>
      <c r="AE115" s="20"/>
      <c r="AF115" s="3"/>
      <c r="AG115" s="58"/>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row>
    <row r="116" spans="1:81" x14ac:dyDescent="0.2">
      <c r="A116" s="3"/>
      <c r="B116" s="34"/>
      <c r="C116" s="34"/>
      <c r="D116" s="3"/>
      <c r="E116" s="21"/>
      <c r="F116" s="76" t="s">
        <v>101</v>
      </c>
      <c r="G116" s="5" t="str">
        <f>IF(M114="","", _xlfn.CONCAT("[kg/",M114,"]"))</f>
        <v>[kg/-]</v>
      </c>
      <c r="M116" s="5">
        <f t="shared" si="50"/>
        <v>0</v>
      </c>
      <c r="P116" s="78"/>
      <c r="S116" s="5">
        <f t="shared" ref="S116" si="53">V116</f>
        <v>0</v>
      </c>
      <c r="V116" s="78"/>
      <c r="Y116" s="5">
        <f t="shared" ref="Y116" si="54">AB116</f>
        <v>0</v>
      </c>
      <c r="AB116" s="78"/>
      <c r="AE116" s="20"/>
      <c r="AF116" s="3"/>
      <c r="AG116" s="58"/>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row>
    <row r="117" spans="1:81" x14ac:dyDescent="0.2">
      <c r="A117" s="3"/>
      <c r="B117" s="34"/>
      <c r="C117" s="34"/>
      <c r="D117" s="3"/>
      <c r="E117" s="21"/>
      <c r="F117" s="76" t="s">
        <v>102</v>
      </c>
      <c r="G117" s="5" t="s">
        <v>103</v>
      </c>
      <c r="J117" s="124" t="str">
        <f>_xlfn.XLOOKUP(P113,Materiaalgroepen[Materiaalgroep],Materiaalgroepen[Soortelijk gewicht],"-",0)</f>
        <v>-</v>
      </c>
      <c r="M117" s="5" t="str">
        <f>IF(OR(P117="",P117="-"),$J117,P117)</f>
        <v>-</v>
      </c>
      <c r="P117" s="70"/>
      <c r="S117" s="5" t="str">
        <f>IF(OR(V117="",V117="-"),$J117,V117)</f>
        <v>-</v>
      </c>
      <c r="V117" s="70"/>
      <c r="Y117" s="5" t="str">
        <f t="shared" ref="Y117:Y118" si="55">IF(OR(AB117="",AB117="-"),$J117,AB117)</f>
        <v>-</v>
      </c>
      <c r="AB117" s="70"/>
      <c r="AE117" s="20"/>
      <c r="AF117" s="3"/>
      <c r="AG117" s="58"/>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row>
    <row r="118" spans="1:81" x14ac:dyDescent="0.2">
      <c r="A118" s="3"/>
      <c r="B118" s="34"/>
      <c r="C118" s="34"/>
      <c r="D118" s="3"/>
      <c r="E118" s="21"/>
      <c r="F118" s="76" t="s">
        <v>104</v>
      </c>
      <c r="G118" s="5" t="s">
        <v>105</v>
      </c>
      <c r="J118" s="125" t="str">
        <f>_xlfn.XLOOKUP(P113,Materiaalgroepen[Materiaalgroep],Materiaalgroepen[Schrootprijs],"-",0)</f>
        <v>-</v>
      </c>
      <c r="K118" s="23"/>
      <c r="M118" s="5" t="str">
        <f>IF(OR(P118="",P118="-"),$J118,P118)</f>
        <v>-</v>
      </c>
      <c r="P118" s="69"/>
      <c r="S118" s="5" t="str">
        <f>IF(OR(V118="",V118="-"),$J118,V118)</f>
        <v>-</v>
      </c>
      <c r="V118" s="69"/>
      <c r="Y118" s="5" t="str">
        <f t="shared" si="55"/>
        <v>-</v>
      </c>
      <c r="AB118" s="69"/>
      <c r="AE118" s="20"/>
      <c r="AF118" s="3"/>
      <c r="AG118" s="58"/>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row>
    <row r="119" spans="1:81" x14ac:dyDescent="0.2">
      <c r="A119" s="3"/>
      <c r="B119" s="34"/>
      <c r="C119" s="34"/>
      <c r="D119" s="3"/>
      <c r="E119" s="21"/>
      <c r="F119" s="76" t="s">
        <v>106</v>
      </c>
      <c r="G119" s="5" t="s">
        <v>107</v>
      </c>
      <c r="M119" s="5">
        <f t="shared" ref="M119:M121" si="56">P119</f>
        <v>0</v>
      </c>
      <c r="P119" s="79">
        <f>IFERROR(M115*M116,0)</f>
        <v>0</v>
      </c>
      <c r="S119" s="5">
        <f t="shared" ref="S119:S121" si="57">V119</f>
        <v>0</v>
      </c>
      <c r="V119" s="79">
        <f>IFERROR(S115*S116,0)</f>
        <v>0</v>
      </c>
      <c r="Y119" s="5">
        <f t="shared" ref="Y119:Y121" si="58">AB119</f>
        <v>0</v>
      </c>
      <c r="AB119" s="79">
        <f>IFERROR(Y115*Y116,0)</f>
        <v>0</v>
      </c>
      <c r="AE119" s="20"/>
      <c r="AF119" s="3"/>
      <c r="AG119" s="58"/>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row>
    <row r="120" spans="1:81" x14ac:dyDescent="0.2">
      <c r="A120" s="3"/>
      <c r="B120" s="34"/>
      <c r="C120" s="34"/>
      <c r="D120" s="3"/>
      <c r="E120" s="21"/>
      <c r="F120" s="76" t="s">
        <v>108</v>
      </c>
      <c r="G120" s="5" t="s">
        <v>86</v>
      </c>
      <c r="M120" s="5">
        <f t="shared" si="56"/>
        <v>0</v>
      </c>
      <c r="P120" s="79">
        <f>IFERROR((M116/M117)*M115,0)</f>
        <v>0</v>
      </c>
      <c r="S120" s="5">
        <f t="shared" si="57"/>
        <v>0</v>
      </c>
      <c r="V120" s="79">
        <f>IFERROR((S116/S117)*S115,0)</f>
        <v>0</v>
      </c>
      <c r="Y120" s="5">
        <f t="shared" si="58"/>
        <v>0</v>
      </c>
      <c r="AB120" s="79">
        <f>IFERROR((Y116/Y117)*Y115,0)</f>
        <v>0</v>
      </c>
      <c r="AE120" s="20"/>
      <c r="AF120" s="3"/>
      <c r="AG120" s="58"/>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row>
    <row r="121" spans="1:81" x14ac:dyDescent="0.2">
      <c r="A121" s="3"/>
      <c r="B121" s="34"/>
      <c r="C121" s="34"/>
      <c r="D121" s="3"/>
      <c r="E121" s="21"/>
      <c r="F121" s="76" t="s">
        <v>109</v>
      </c>
      <c r="G121" s="5" t="s">
        <v>58</v>
      </c>
      <c r="M121" s="5">
        <f t="shared" si="56"/>
        <v>0</v>
      </c>
      <c r="P121" s="80">
        <f>IF(OR(M118="-",M119="-"),0,M118*M119)</f>
        <v>0</v>
      </c>
      <c r="S121" s="5">
        <f t="shared" si="57"/>
        <v>0</v>
      </c>
      <c r="V121" s="80">
        <f>IF(OR(S118="-",S119="-"),0,S118*S119)</f>
        <v>0</v>
      </c>
      <c r="Y121" s="5">
        <f t="shared" si="58"/>
        <v>0</v>
      </c>
      <c r="AB121" s="80">
        <f>IF(OR(Y118="-",Y119="-"),0,Y118*Y119)</f>
        <v>0</v>
      </c>
      <c r="AE121" s="20"/>
      <c r="AF121" s="3"/>
      <c r="AG121" s="58"/>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row>
    <row r="122" spans="1:81" x14ac:dyDescent="0.2">
      <c r="A122" s="3"/>
      <c r="B122" s="34"/>
      <c r="C122" s="34"/>
      <c r="D122" s="3"/>
      <c r="E122" s="21"/>
      <c r="F122" s="76"/>
      <c r="P122" s="81"/>
      <c r="V122" s="81"/>
      <c r="AB122" s="81"/>
      <c r="AF122" s="3"/>
      <c r="AG122" s="58"/>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row>
    <row r="123" spans="1:81" x14ac:dyDescent="0.2">
      <c r="A123" s="3"/>
      <c r="B123" s="34"/>
      <c r="C123" s="34"/>
      <c r="D123" s="3"/>
      <c r="E123" s="21" t="s">
        <v>113</v>
      </c>
      <c r="F123" s="75"/>
      <c r="G123" s="5" t="s">
        <v>19</v>
      </c>
      <c r="H123" s="4"/>
      <c r="I123" s="4"/>
      <c r="K123" s="23"/>
      <c r="M123" s="5">
        <f t="shared" ref="M123:M126" si="59">P123</f>
        <v>0</v>
      </c>
      <c r="P123" s="137"/>
      <c r="Q123" s="138"/>
      <c r="S123" s="5">
        <f t="shared" ref="S123" si="60">V123</f>
        <v>0</v>
      </c>
      <c r="V123" s="137"/>
      <c r="W123" s="138"/>
      <c r="Y123" s="5">
        <f t="shared" ref="Y123" si="61">AB123</f>
        <v>0</v>
      </c>
      <c r="AB123" s="137"/>
      <c r="AC123" s="138"/>
      <c r="AE123" s="20"/>
      <c r="AF123" s="3"/>
      <c r="AG123" s="58"/>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row>
    <row r="124" spans="1:81" x14ac:dyDescent="0.2">
      <c r="A124" s="3"/>
      <c r="B124" s="34"/>
      <c r="C124" s="34"/>
      <c r="D124" s="3"/>
      <c r="E124" s="21"/>
      <c r="F124" s="76" t="s">
        <v>99</v>
      </c>
      <c r="G124" s="5" t="s">
        <v>19</v>
      </c>
      <c r="J124" s="123" t="str">
        <f>_xlfn.XLOOKUP(P123,Materiaalgroepen[Materiaalgroep],Materiaalgroepen[FE],"-",0)</f>
        <v>-</v>
      </c>
      <c r="M124" s="5" t="str">
        <f>IF(OR(P124="",P124="-"),$J124,P124)</f>
        <v>-</v>
      </c>
      <c r="P124" s="77"/>
      <c r="S124" s="5" t="str">
        <f>IF(OR(V124="",V124="-"),$J124,V124)</f>
        <v>-</v>
      </c>
      <c r="V124" s="77"/>
      <c r="Y124" s="5" t="str">
        <f>IF(OR(AB124="",AB124="-"),$J124,AB124)</f>
        <v>-</v>
      </c>
      <c r="AB124" s="77"/>
      <c r="AE124" s="20"/>
      <c r="AF124" s="3"/>
      <c r="AG124" s="58"/>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row>
    <row r="125" spans="1:81" x14ac:dyDescent="0.2">
      <c r="A125" s="3"/>
      <c r="B125" s="34"/>
      <c r="C125" s="34"/>
      <c r="D125" s="3"/>
      <c r="E125" s="19"/>
      <c r="F125" s="76" t="s">
        <v>100</v>
      </c>
      <c r="G125" s="5" t="str">
        <f>IF(M124="","",_xlfn.CONCAT("[",M124,"]"))</f>
        <v>[-]</v>
      </c>
      <c r="J125" s="123" t="str">
        <f>_xlfn.XLOOKUP(P123,Materiaalgroepen[Materiaalgroep],Materiaalgroepen[Aantal FE],"-",0)</f>
        <v>-</v>
      </c>
      <c r="M125" s="5" t="str">
        <f>IF(OR(P125="",P125="-"),$J125,P125)</f>
        <v>-</v>
      </c>
      <c r="P125" s="70"/>
      <c r="S125" s="5" t="str">
        <f>IF(OR(V125="",V125="-"),$J125,V125)</f>
        <v>-</v>
      </c>
      <c r="V125" s="70"/>
      <c r="Y125" s="5" t="str">
        <f>IF(OR(AB125="",AB125="-"),$J125,AB125)</f>
        <v>-</v>
      </c>
      <c r="AB125" s="70"/>
      <c r="AE125" s="20"/>
      <c r="AF125" s="3"/>
      <c r="AG125" s="58"/>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row>
    <row r="126" spans="1:81" x14ac:dyDescent="0.2">
      <c r="A126" s="3"/>
      <c r="B126" s="34"/>
      <c r="C126" s="34"/>
      <c r="D126" s="3"/>
      <c r="E126" s="19"/>
      <c r="F126" s="76" t="s">
        <v>101</v>
      </c>
      <c r="G126" s="5" t="str">
        <f>IF(M124="","", _xlfn.CONCAT("[kg/",M124,"]"))</f>
        <v>[kg/-]</v>
      </c>
      <c r="M126" s="5">
        <f t="shared" si="59"/>
        <v>0</v>
      </c>
      <c r="P126" s="78"/>
      <c r="S126" s="5">
        <f t="shared" ref="S126" si="62">V126</f>
        <v>0</v>
      </c>
      <c r="V126" s="78"/>
      <c r="Y126" s="5">
        <f t="shared" ref="Y126" si="63">AB126</f>
        <v>0</v>
      </c>
      <c r="AB126" s="78"/>
      <c r="AE126" s="20"/>
      <c r="AF126" s="3"/>
      <c r="AG126" s="58"/>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row>
    <row r="127" spans="1:81" x14ac:dyDescent="0.2">
      <c r="A127" s="3"/>
      <c r="B127" s="34"/>
      <c r="C127" s="34"/>
      <c r="D127" s="3"/>
      <c r="E127" s="19"/>
      <c r="F127" s="76" t="s">
        <v>102</v>
      </c>
      <c r="G127" s="5" t="s">
        <v>103</v>
      </c>
      <c r="J127" s="124" t="str">
        <f>_xlfn.XLOOKUP(P123,Materiaalgroepen[Materiaalgroep],Materiaalgroepen[Soortelijk gewicht],"-",0)</f>
        <v>-</v>
      </c>
      <c r="M127" s="5" t="str">
        <f>IF(OR(P127="",P127="-"),$J127,P127)</f>
        <v>-</v>
      </c>
      <c r="P127" s="70"/>
      <c r="S127" s="5" t="str">
        <f>IF(OR(V127="",V127="-"),$J127,V127)</f>
        <v>-</v>
      </c>
      <c r="V127" s="70"/>
      <c r="Y127" s="5" t="str">
        <f t="shared" ref="Y127:Y128" si="64">IF(OR(AB127="",AB127="-"),$J127,AB127)</f>
        <v>-</v>
      </c>
      <c r="AB127" s="70"/>
      <c r="AE127" s="20"/>
      <c r="AF127" s="3"/>
      <c r="AG127" s="58"/>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row>
    <row r="128" spans="1:81" x14ac:dyDescent="0.2">
      <c r="A128" s="3"/>
      <c r="B128" s="34"/>
      <c r="C128" s="34"/>
      <c r="D128" s="3"/>
      <c r="E128" s="19"/>
      <c r="F128" s="76" t="s">
        <v>104</v>
      </c>
      <c r="G128" s="5" t="s">
        <v>105</v>
      </c>
      <c r="J128" s="125" t="str">
        <f>_xlfn.XLOOKUP(P123,Materiaalgroepen[Materiaalgroep],Materiaalgroepen[Schrootprijs],"-",0)</f>
        <v>-</v>
      </c>
      <c r="K128" s="23"/>
      <c r="M128" s="5" t="str">
        <f>IF(OR(P128="",P128="-"),$J128,P128)</f>
        <v>-</v>
      </c>
      <c r="P128" s="69"/>
      <c r="S128" s="5" t="str">
        <f>IF(OR(V128="",V128="-"),$J128,V128)</f>
        <v>-</v>
      </c>
      <c r="V128" s="69"/>
      <c r="Y128" s="5" t="str">
        <f t="shared" si="64"/>
        <v>-</v>
      </c>
      <c r="AB128" s="69"/>
      <c r="AE128" s="20"/>
      <c r="AF128" s="3"/>
      <c r="AG128" s="58"/>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row>
    <row r="129" spans="1:81" x14ac:dyDescent="0.2">
      <c r="A129" s="3"/>
      <c r="B129" s="34"/>
      <c r="C129" s="34"/>
      <c r="D129" s="3"/>
      <c r="E129" s="19"/>
      <c r="F129" s="76" t="s">
        <v>106</v>
      </c>
      <c r="G129" s="5" t="s">
        <v>107</v>
      </c>
      <c r="M129" s="5">
        <f t="shared" ref="M129:M131" si="65">P129</f>
        <v>0</v>
      </c>
      <c r="P129" s="79">
        <f>IFERROR(M125*M126,0)</f>
        <v>0</v>
      </c>
      <c r="S129" s="5">
        <f t="shared" ref="S129:S131" si="66">V129</f>
        <v>0</v>
      </c>
      <c r="V129" s="79">
        <f>IFERROR(S125*S126,0)</f>
        <v>0</v>
      </c>
      <c r="Y129" s="5">
        <f t="shared" ref="Y129:Y131" si="67">AB129</f>
        <v>0</v>
      </c>
      <c r="AB129" s="79">
        <f>IFERROR(Y125*Y126,0)</f>
        <v>0</v>
      </c>
      <c r="AE129" s="20"/>
      <c r="AF129" s="3"/>
      <c r="AG129" s="58"/>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row>
    <row r="130" spans="1:81" x14ac:dyDescent="0.2">
      <c r="A130" s="3"/>
      <c r="B130" s="34"/>
      <c r="C130" s="34"/>
      <c r="D130" s="3"/>
      <c r="E130" s="19"/>
      <c r="F130" s="76" t="s">
        <v>108</v>
      </c>
      <c r="G130" s="5" t="s">
        <v>86</v>
      </c>
      <c r="M130" s="5">
        <f t="shared" si="65"/>
        <v>0</v>
      </c>
      <c r="P130" s="79">
        <f>IFERROR((M126/M127)*M125,0)</f>
        <v>0</v>
      </c>
      <c r="S130" s="5">
        <f t="shared" si="66"/>
        <v>0</v>
      </c>
      <c r="V130" s="79">
        <f>IFERROR((S126/S127)*S125,0)</f>
        <v>0</v>
      </c>
      <c r="Y130" s="5">
        <f t="shared" si="67"/>
        <v>0</v>
      </c>
      <c r="AB130" s="79">
        <f>IFERROR((Y126/Y127)*Y125,0)</f>
        <v>0</v>
      </c>
      <c r="AE130" s="20"/>
      <c r="AF130" s="3"/>
      <c r="AG130" s="58"/>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row>
    <row r="131" spans="1:81" x14ac:dyDescent="0.2">
      <c r="A131" s="3"/>
      <c r="B131" s="34"/>
      <c r="C131" s="34"/>
      <c r="D131" s="3"/>
      <c r="E131" s="19"/>
      <c r="F131" s="76" t="s">
        <v>109</v>
      </c>
      <c r="G131" s="5" t="s">
        <v>58</v>
      </c>
      <c r="M131" s="5">
        <f t="shared" si="65"/>
        <v>0</v>
      </c>
      <c r="P131" s="80">
        <f>IF(OR(M128="-",M129="-"),0,M128*M129)</f>
        <v>0</v>
      </c>
      <c r="S131" s="5">
        <f t="shared" si="66"/>
        <v>0</v>
      </c>
      <c r="V131" s="80">
        <f>IF(OR(S128="-",S129="-"),0,S128*S129)</f>
        <v>0</v>
      </c>
      <c r="Y131" s="5">
        <f t="shared" si="67"/>
        <v>0</v>
      </c>
      <c r="AB131" s="80">
        <f>IF(OR(Y128="-",Y129="-"),0,Y128*Y129)</f>
        <v>0</v>
      </c>
      <c r="AE131" s="20"/>
      <c r="AF131" s="3"/>
      <c r="AG131" s="58"/>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row>
    <row r="132" spans="1:81" x14ac:dyDescent="0.2">
      <c r="A132" s="3"/>
      <c r="B132" s="34"/>
      <c r="C132" s="34"/>
      <c r="D132" s="3"/>
      <c r="E132" s="19"/>
      <c r="F132" s="76"/>
      <c r="P132" s="81"/>
      <c r="V132" s="81"/>
      <c r="AB132" s="81"/>
      <c r="AF132" s="3"/>
      <c r="AG132" s="58"/>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row>
    <row r="133" spans="1:81" x14ac:dyDescent="0.2">
      <c r="A133" s="3"/>
      <c r="B133" s="34"/>
      <c r="C133" s="34"/>
      <c r="D133" s="3"/>
      <c r="E133" s="21" t="s">
        <v>114</v>
      </c>
      <c r="F133" s="75"/>
      <c r="G133" s="5" t="s">
        <v>19</v>
      </c>
      <c r="H133" s="4"/>
      <c r="I133" s="4"/>
      <c r="K133" s="23"/>
      <c r="M133" s="5">
        <f t="shared" ref="M133" si="68">P133</f>
        <v>0</v>
      </c>
      <c r="P133" s="137"/>
      <c r="Q133" s="138"/>
      <c r="S133" s="5">
        <f t="shared" ref="S133" si="69">V133</f>
        <v>0</v>
      </c>
      <c r="V133" s="137"/>
      <c r="W133" s="138"/>
      <c r="Y133" s="5">
        <f t="shared" ref="Y133" si="70">AB133</f>
        <v>0</v>
      </c>
      <c r="AB133" s="137"/>
      <c r="AC133" s="138"/>
      <c r="AE133" s="20"/>
      <c r="AF133" s="3"/>
      <c r="AG133" s="58"/>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row>
    <row r="134" spans="1:81" x14ac:dyDescent="0.2">
      <c r="A134" s="3"/>
      <c r="B134" s="34"/>
      <c r="C134" s="34"/>
      <c r="D134" s="3"/>
      <c r="E134" s="21"/>
      <c r="F134" s="76" t="s">
        <v>99</v>
      </c>
      <c r="G134" s="5" t="s">
        <v>19</v>
      </c>
      <c r="J134" s="123" t="str">
        <f>_xlfn.XLOOKUP(P133,Materiaalgroepen[Materiaalgroep],Materiaalgroepen[FE],"-",0)</f>
        <v>-</v>
      </c>
      <c r="M134" s="5" t="str">
        <f>IF(OR(P134="",P134="-"),$J134,P134)</f>
        <v>-</v>
      </c>
      <c r="P134" s="77"/>
      <c r="S134" s="5" t="str">
        <f>IF(OR(V134="",V134="-"),$J134,V134)</f>
        <v>-</v>
      </c>
      <c r="V134" s="77"/>
      <c r="Y134" s="5" t="str">
        <f>IF(OR(AB134="",AB134="-"),$J134,AB134)</f>
        <v>-</v>
      </c>
      <c r="AB134" s="77"/>
      <c r="AE134" s="20"/>
      <c r="AF134" s="3"/>
      <c r="AG134" s="58"/>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row>
    <row r="135" spans="1:81" x14ac:dyDescent="0.2">
      <c r="A135" s="3"/>
      <c r="B135" s="34"/>
      <c r="C135" s="34"/>
      <c r="D135" s="3"/>
      <c r="E135" s="19"/>
      <c r="F135" s="76" t="s">
        <v>100</v>
      </c>
      <c r="G135" s="5" t="str">
        <f>IF(M134="","",_xlfn.CONCAT("[",M134,"]"))</f>
        <v>[-]</v>
      </c>
      <c r="J135" s="123" t="str">
        <f>_xlfn.XLOOKUP(P133,Materiaalgroepen[Materiaalgroep],Materiaalgroepen[Aantal FE],"-",0)</f>
        <v>-</v>
      </c>
      <c r="M135" s="5" t="str">
        <f>IF(OR(P135="",P135="-"),$J135,P135)</f>
        <v>-</v>
      </c>
      <c r="P135" s="70"/>
      <c r="S135" s="5" t="str">
        <f>IF(OR(V135="",V135="-"),$J135,V135)</f>
        <v>-</v>
      </c>
      <c r="V135" s="70"/>
      <c r="Y135" s="5" t="str">
        <f>IF(OR(AB135="",AB135="-"),$J135,AB135)</f>
        <v>-</v>
      </c>
      <c r="AB135" s="70"/>
      <c r="AE135" s="20"/>
      <c r="AF135" s="3"/>
      <c r="AG135" s="58"/>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row>
    <row r="136" spans="1:81" x14ac:dyDescent="0.2">
      <c r="A136" s="3"/>
      <c r="B136" s="34"/>
      <c r="C136" s="34"/>
      <c r="D136" s="3"/>
      <c r="E136" s="19"/>
      <c r="F136" s="76" t="s">
        <v>101</v>
      </c>
      <c r="G136" s="5" t="str">
        <f>IF(M134="","", _xlfn.CONCAT("[kg/",M134,"]"))</f>
        <v>[kg/-]</v>
      </c>
      <c r="M136" s="5">
        <f t="shared" ref="M136" si="71">P136</f>
        <v>0</v>
      </c>
      <c r="P136" s="78"/>
      <c r="S136" s="5">
        <f t="shared" ref="S136" si="72">V136</f>
        <v>0</v>
      </c>
      <c r="V136" s="78"/>
      <c r="Y136" s="5">
        <f t="shared" ref="Y136" si="73">AB136</f>
        <v>0</v>
      </c>
      <c r="AB136" s="78"/>
      <c r="AE136" s="20"/>
      <c r="AF136" s="3"/>
      <c r="AG136" s="58"/>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row>
    <row r="137" spans="1:81" x14ac:dyDescent="0.2">
      <c r="A137" s="3"/>
      <c r="B137" s="34"/>
      <c r="C137" s="34"/>
      <c r="D137" s="3"/>
      <c r="E137" s="19"/>
      <c r="F137" s="76" t="s">
        <v>102</v>
      </c>
      <c r="G137" s="5" t="s">
        <v>103</v>
      </c>
      <c r="J137" s="124" t="str">
        <f>_xlfn.XLOOKUP(P133,Materiaalgroepen[Materiaalgroep],Materiaalgroepen[Soortelijk gewicht],"-",0)</f>
        <v>-</v>
      </c>
      <c r="M137" s="5" t="str">
        <f>IF(OR(P137="",P137="-"),$J137,P137)</f>
        <v>-</v>
      </c>
      <c r="P137" s="70"/>
      <c r="S137" s="5" t="str">
        <f>IF(OR(V137="",V137="-"),$J137,V137)</f>
        <v>-</v>
      </c>
      <c r="V137" s="70"/>
      <c r="Y137" s="5" t="str">
        <f t="shared" ref="Y137:Y138" si="74">IF(OR(AB137="",AB137="-"),$J137,AB137)</f>
        <v>-</v>
      </c>
      <c r="AB137" s="70"/>
      <c r="AE137" s="20"/>
      <c r="AF137" s="3"/>
      <c r="AG137" s="58"/>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row>
    <row r="138" spans="1:81" x14ac:dyDescent="0.2">
      <c r="A138" s="3"/>
      <c r="B138" s="34"/>
      <c r="C138" s="34"/>
      <c r="D138" s="3"/>
      <c r="E138" s="19"/>
      <c r="F138" s="76" t="s">
        <v>104</v>
      </c>
      <c r="G138" s="5" t="s">
        <v>105</v>
      </c>
      <c r="J138" s="125" t="str">
        <f>_xlfn.XLOOKUP(P133,Materiaalgroepen[Materiaalgroep],Materiaalgroepen[Schrootprijs],"-",0)</f>
        <v>-</v>
      </c>
      <c r="K138" s="23"/>
      <c r="M138" s="5" t="str">
        <f>IF(OR(P138="",P138="-"),$J138,P138)</f>
        <v>-</v>
      </c>
      <c r="P138" s="69"/>
      <c r="S138" s="5" t="str">
        <f>IF(OR(V138="",V138="-"),$J138,V138)</f>
        <v>-</v>
      </c>
      <c r="V138" s="69"/>
      <c r="Y138" s="5" t="str">
        <f t="shared" si="74"/>
        <v>-</v>
      </c>
      <c r="AB138" s="69"/>
      <c r="AE138" s="20"/>
      <c r="AF138" s="3"/>
      <c r="AG138" s="58"/>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row>
    <row r="139" spans="1:81" x14ac:dyDescent="0.2">
      <c r="A139" s="3"/>
      <c r="B139" s="34"/>
      <c r="C139" s="34"/>
      <c r="D139" s="3"/>
      <c r="E139" s="19"/>
      <c r="F139" s="76" t="s">
        <v>106</v>
      </c>
      <c r="G139" s="5" t="s">
        <v>107</v>
      </c>
      <c r="M139" s="5">
        <f t="shared" ref="M139:M141" si="75">P139</f>
        <v>0</v>
      </c>
      <c r="P139" s="79">
        <f>IFERROR(M135*M136,0)</f>
        <v>0</v>
      </c>
      <c r="S139" s="5">
        <f t="shared" ref="S139:S141" si="76">V139</f>
        <v>0</v>
      </c>
      <c r="V139" s="79">
        <f>IFERROR(S135*S136,0)</f>
        <v>0</v>
      </c>
      <c r="Y139" s="5">
        <f t="shared" ref="Y139:Y141" si="77">AB139</f>
        <v>0</v>
      </c>
      <c r="AB139" s="79">
        <f>IFERROR(Y135*Y136,0)</f>
        <v>0</v>
      </c>
      <c r="AE139" s="20"/>
      <c r="AF139" s="3"/>
      <c r="AG139" s="58"/>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row>
    <row r="140" spans="1:81" x14ac:dyDescent="0.2">
      <c r="A140" s="3"/>
      <c r="B140" s="34"/>
      <c r="C140" s="34"/>
      <c r="D140" s="3"/>
      <c r="E140" s="19"/>
      <c r="F140" s="76" t="s">
        <v>108</v>
      </c>
      <c r="G140" s="5" t="s">
        <v>86</v>
      </c>
      <c r="M140" s="5">
        <f t="shared" si="75"/>
        <v>0</v>
      </c>
      <c r="P140" s="79">
        <f>IFERROR((M136/M137)*M135,0)</f>
        <v>0</v>
      </c>
      <c r="S140" s="5">
        <f t="shared" si="76"/>
        <v>0</v>
      </c>
      <c r="V140" s="79">
        <f>IFERROR((S136/S137)*S135,0)</f>
        <v>0</v>
      </c>
      <c r="Y140" s="5">
        <f t="shared" si="77"/>
        <v>0</v>
      </c>
      <c r="AB140" s="79">
        <f>IFERROR((Y136/Y137)*Y135,0)</f>
        <v>0</v>
      </c>
      <c r="AE140" s="20"/>
      <c r="AF140" s="3"/>
      <c r="AG140" s="58"/>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row>
    <row r="141" spans="1:81" x14ac:dyDescent="0.2">
      <c r="A141" s="3"/>
      <c r="B141" s="34"/>
      <c r="C141" s="34"/>
      <c r="D141" s="3"/>
      <c r="E141" s="19"/>
      <c r="F141" s="76" t="s">
        <v>109</v>
      </c>
      <c r="G141" s="5" t="s">
        <v>58</v>
      </c>
      <c r="M141" s="5">
        <f t="shared" si="75"/>
        <v>0</v>
      </c>
      <c r="P141" s="80">
        <f>IF(OR(M138="-",M139="-"),0,M138*M139)</f>
        <v>0</v>
      </c>
      <c r="S141" s="5">
        <f t="shared" si="76"/>
        <v>0</v>
      </c>
      <c r="V141" s="80">
        <f>IF(OR(S138="-",S139="-"),0,S138*S139)</f>
        <v>0</v>
      </c>
      <c r="Y141" s="5">
        <f t="shared" si="77"/>
        <v>0</v>
      </c>
      <c r="AB141" s="80">
        <f>IF(OR(Y138="-",Y139="-"),0,Y138*Y139)</f>
        <v>0</v>
      </c>
      <c r="AE141" s="20"/>
      <c r="AF141" s="3"/>
      <c r="AG141" s="58"/>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row>
    <row r="142" spans="1:81" x14ac:dyDescent="0.2">
      <c r="A142" s="3"/>
      <c r="B142" s="34"/>
      <c r="C142" s="34"/>
      <c r="D142" s="3"/>
      <c r="E142" s="19"/>
      <c r="F142" s="76"/>
      <c r="P142" s="81"/>
      <c r="V142" s="81"/>
      <c r="AB142" s="81"/>
      <c r="AF142" s="3"/>
      <c r="AG142" s="58"/>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row>
    <row r="143" spans="1:81" x14ac:dyDescent="0.2">
      <c r="A143" s="3"/>
      <c r="B143" s="34"/>
      <c r="C143" s="34"/>
      <c r="D143" s="3"/>
      <c r="E143" s="21" t="s">
        <v>115</v>
      </c>
      <c r="F143" s="75"/>
      <c r="G143" s="5" t="s">
        <v>19</v>
      </c>
      <c r="H143" s="4"/>
      <c r="I143" s="4"/>
      <c r="K143" s="23"/>
      <c r="M143" s="5">
        <f t="shared" ref="M143" si="78">P143</f>
        <v>0</v>
      </c>
      <c r="P143" s="137"/>
      <c r="Q143" s="138"/>
      <c r="S143" s="5">
        <f t="shared" ref="S143" si="79">V143</f>
        <v>0</v>
      </c>
      <c r="V143" s="137"/>
      <c r="W143" s="138"/>
      <c r="Y143" s="5">
        <f t="shared" ref="Y143" si="80">AB143</f>
        <v>0</v>
      </c>
      <c r="AB143" s="137"/>
      <c r="AC143" s="138"/>
      <c r="AE143" s="20"/>
      <c r="AF143" s="3"/>
      <c r="AG143" s="58"/>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row>
    <row r="144" spans="1:81" x14ac:dyDescent="0.2">
      <c r="A144" s="3"/>
      <c r="B144" s="34"/>
      <c r="C144" s="34"/>
      <c r="D144" s="3"/>
      <c r="E144" s="21"/>
      <c r="F144" s="76" t="s">
        <v>99</v>
      </c>
      <c r="G144" s="5" t="s">
        <v>19</v>
      </c>
      <c r="J144" s="123" t="str">
        <f>_xlfn.XLOOKUP(P143,Materiaalgroepen[Materiaalgroep],Materiaalgroepen[FE],"-",0)</f>
        <v>-</v>
      </c>
      <c r="M144" s="5" t="str">
        <f>IF(OR(P144="",P144="-"),$J144,P144)</f>
        <v>-</v>
      </c>
      <c r="P144" s="77"/>
      <c r="S144" s="5" t="str">
        <f>IF(OR(V144="",V144="-"),$J144,V144)</f>
        <v>-</v>
      </c>
      <c r="V144" s="77"/>
      <c r="Y144" s="5" t="str">
        <f>IF(OR(AB144="",AB144="-"),$J144,AB144)</f>
        <v>-</v>
      </c>
      <c r="AB144" s="77"/>
      <c r="AE144" s="20"/>
      <c r="AF144" s="3"/>
      <c r="AG144" s="58"/>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row>
    <row r="145" spans="1:81" x14ac:dyDescent="0.2">
      <c r="A145" s="3"/>
      <c r="B145" s="34"/>
      <c r="C145" s="34"/>
      <c r="D145" s="3"/>
      <c r="E145" s="19"/>
      <c r="F145" s="76" t="s">
        <v>100</v>
      </c>
      <c r="G145" s="5" t="str">
        <f>IF(M144="","",_xlfn.CONCAT("[",M144,"]"))</f>
        <v>[-]</v>
      </c>
      <c r="J145" s="123" t="str">
        <f>_xlfn.XLOOKUP(P143,Materiaalgroepen[Materiaalgroep],Materiaalgroepen[Aantal FE],"-",0)</f>
        <v>-</v>
      </c>
      <c r="M145" s="5" t="str">
        <f>IF(OR(P145="",P145="-"),$J145,P145)</f>
        <v>-</v>
      </c>
      <c r="P145" s="70"/>
      <c r="S145" s="5" t="str">
        <f>IF(OR(V145="",V145="-"),$J145,V145)</f>
        <v>-</v>
      </c>
      <c r="V145" s="70"/>
      <c r="Y145" s="5" t="str">
        <f>IF(OR(AB145="",AB145="-"),$J145,AB145)</f>
        <v>-</v>
      </c>
      <c r="AB145" s="70"/>
      <c r="AE145" s="20"/>
      <c r="AF145" s="3"/>
      <c r="AG145" s="58"/>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row>
    <row r="146" spans="1:81" x14ac:dyDescent="0.2">
      <c r="A146" s="3"/>
      <c r="B146" s="34"/>
      <c r="C146" s="34"/>
      <c r="D146" s="3"/>
      <c r="E146" s="19"/>
      <c r="F146" s="76" t="s">
        <v>101</v>
      </c>
      <c r="G146" s="5" t="str">
        <f>IF(M144="","", _xlfn.CONCAT("[kg/",M144,"]"))</f>
        <v>[kg/-]</v>
      </c>
      <c r="M146" s="5">
        <f t="shared" ref="M146" si="81">P146</f>
        <v>0</v>
      </c>
      <c r="P146" s="78"/>
      <c r="S146" s="5">
        <f t="shared" ref="S146" si="82">V146</f>
        <v>0</v>
      </c>
      <c r="V146" s="78"/>
      <c r="Y146" s="5">
        <f t="shared" ref="Y146" si="83">AB146</f>
        <v>0</v>
      </c>
      <c r="AB146" s="78"/>
      <c r="AE146" s="20"/>
      <c r="AF146" s="3"/>
      <c r="AG146" s="58"/>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row>
    <row r="147" spans="1:81" x14ac:dyDescent="0.2">
      <c r="A147" s="3"/>
      <c r="B147" s="34"/>
      <c r="C147" s="34"/>
      <c r="D147" s="3"/>
      <c r="E147" s="19"/>
      <c r="F147" s="76" t="s">
        <v>102</v>
      </c>
      <c r="G147" s="5" t="s">
        <v>103</v>
      </c>
      <c r="J147" s="124" t="str">
        <f>_xlfn.XLOOKUP(P143,Materiaalgroepen[Materiaalgroep],Materiaalgroepen[Soortelijk gewicht],"-",0)</f>
        <v>-</v>
      </c>
      <c r="M147" s="5" t="str">
        <f>IF(OR(P147="",P147="-"),$J147,P147)</f>
        <v>-</v>
      </c>
      <c r="P147" s="70"/>
      <c r="S147" s="5" t="str">
        <f>IF(OR(V147="",V147="-"),$J147,V147)</f>
        <v>-</v>
      </c>
      <c r="V147" s="70"/>
      <c r="Y147" s="5" t="str">
        <f t="shared" ref="Y147:Y148" si="84">IF(OR(AB147="",AB147="-"),$J147,AB147)</f>
        <v>-</v>
      </c>
      <c r="AB147" s="70"/>
      <c r="AE147" s="20"/>
      <c r="AF147" s="3"/>
      <c r="AG147" s="58"/>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row>
    <row r="148" spans="1:81" x14ac:dyDescent="0.2">
      <c r="A148" s="3"/>
      <c r="B148" s="34"/>
      <c r="C148" s="34"/>
      <c r="D148" s="3"/>
      <c r="E148" s="19"/>
      <c r="F148" s="76" t="s">
        <v>104</v>
      </c>
      <c r="G148" s="5" t="s">
        <v>105</v>
      </c>
      <c r="J148" s="125" t="str">
        <f>_xlfn.XLOOKUP(P143,Materiaalgroepen[Materiaalgroep],Materiaalgroepen[Schrootprijs],"-",0)</f>
        <v>-</v>
      </c>
      <c r="K148" s="23"/>
      <c r="M148" s="5" t="str">
        <f>IF(OR(P148="",P148="-"),$J148,P148)</f>
        <v>-</v>
      </c>
      <c r="P148" s="69"/>
      <c r="S148" s="5" t="str">
        <f>IF(OR(V148="",V148="-"),$J148,V148)</f>
        <v>-</v>
      </c>
      <c r="V148" s="69"/>
      <c r="Y148" s="5" t="str">
        <f t="shared" si="84"/>
        <v>-</v>
      </c>
      <c r="AB148" s="69"/>
      <c r="AE148" s="20"/>
      <c r="AF148" s="3"/>
      <c r="AG148" s="58"/>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row>
    <row r="149" spans="1:81" x14ac:dyDescent="0.2">
      <c r="A149" s="3"/>
      <c r="B149" s="34"/>
      <c r="C149" s="34"/>
      <c r="D149" s="3"/>
      <c r="E149" s="19"/>
      <c r="F149" s="76" t="s">
        <v>106</v>
      </c>
      <c r="G149" s="5" t="s">
        <v>107</v>
      </c>
      <c r="M149" s="5">
        <f t="shared" ref="M149:M151" si="85">P149</f>
        <v>0</v>
      </c>
      <c r="P149" s="79">
        <f>IFERROR(M145*M146,0)</f>
        <v>0</v>
      </c>
      <c r="S149" s="5">
        <f t="shared" ref="S149:S151" si="86">V149</f>
        <v>0</v>
      </c>
      <c r="V149" s="79">
        <f>IFERROR(S145*S146,0)</f>
        <v>0</v>
      </c>
      <c r="Y149" s="5">
        <f t="shared" ref="Y149:Y151" si="87">AB149</f>
        <v>0</v>
      </c>
      <c r="AB149" s="79">
        <f>IFERROR(Y145*Y146,0)</f>
        <v>0</v>
      </c>
      <c r="AE149" s="20"/>
      <c r="AF149" s="3"/>
      <c r="AG149" s="58"/>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row>
    <row r="150" spans="1:81" x14ac:dyDescent="0.2">
      <c r="A150" s="3"/>
      <c r="B150" s="34"/>
      <c r="C150" s="34"/>
      <c r="D150" s="3"/>
      <c r="E150" s="19"/>
      <c r="F150" s="76" t="s">
        <v>108</v>
      </c>
      <c r="G150" s="5" t="s">
        <v>86</v>
      </c>
      <c r="M150" s="5">
        <f t="shared" si="85"/>
        <v>0</v>
      </c>
      <c r="P150" s="79">
        <f>IFERROR((M146/M147)*M145,0)</f>
        <v>0</v>
      </c>
      <c r="S150" s="5">
        <f t="shared" si="86"/>
        <v>0</v>
      </c>
      <c r="V150" s="79">
        <f>IFERROR((S146/S147)*S145,0)</f>
        <v>0</v>
      </c>
      <c r="Y150" s="5">
        <f t="shared" si="87"/>
        <v>0</v>
      </c>
      <c r="AB150" s="79">
        <f>IFERROR((Y146/Y147)*Y145,0)</f>
        <v>0</v>
      </c>
      <c r="AE150" s="20"/>
      <c r="AF150" s="3"/>
      <c r="AG150" s="58"/>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row>
    <row r="151" spans="1:81" x14ac:dyDescent="0.2">
      <c r="A151" s="3"/>
      <c r="B151" s="34"/>
      <c r="C151" s="34"/>
      <c r="D151" s="3"/>
      <c r="E151" s="19"/>
      <c r="F151" s="76" t="s">
        <v>109</v>
      </c>
      <c r="G151" s="5" t="s">
        <v>58</v>
      </c>
      <c r="M151" s="5">
        <f t="shared" si="85"/>
        <v>0</v>
      </c>
      <c r="P151" s="80">
        <f>IF(OR(M148="-",M149="-"),0,M148*M149)</f>
        <v>0</v>
      </c>
      <c r="S151" s="5">
        <f t="shared" si="86"/>
        <v>0</v>
      </c>
      <c r="V151" s="80">
        <f>IF(OR(S148="-",S149="-"),0,S148*S149)</f>
        <v>0</v>
      </c>
      <c r="Y151" s="5">
        <f t="shared" si="87"/>
        <v>0</v>
      </c>
      <c r="AB151" s="80">
        <f>IF(OR(Y148="-",Y149="-"),0,Y148*Y149)</f>
        <v>0</v>
      </c>
      <c r="AE151" s="20"/>
      <c r="AF151" s="3"/>
      <c r="AG151" s="58"/>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row>
    <row r="152" spans="1:81" x14ac:dyDescent="0.2">
      <c r="A152" s="3"/>
      <c r="B152" s="34"/>
      <c r="C152" s="34"/>
      <c r="D152" s="3"/>
      <c r="E152" s="19"/>
      <c r="F152" s="76"/>
      <c r="P152" s="81"/>
      <c r="V152" s="81"/>
      <c r="AB152" s="81"/>
      <c r="AF152" s="3"/>
      <c r="AG152" s="58"/>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row>
    <row r="153" spans="1:81" x14ac:dyDescent="0.2">
      <c r="A153" s="3"/>
      <c r="B153" s="34"/>
      <c r="C153" s="34"/>
      <c r="D153" s="3"/>
      <c r="E153" s="21" t="s">
        <v>116</v>
      </c>
      <c r="F153" s="75"/>
      <c r="G153" s="5" t="s">
        <v>19</v>
      </c>
      <c r="H153" s="4"/>
      <c r="I153" s="4"/>
      <c r="K153" s="23"/>
      <c r="M153" s="5">
        <f t="shared" ref="M153" si="88">P153</f>
        <v>0</v>
      </c>
      <c r="P153" s="137"/>
      <c r="Q153" s="138"/>
      <c r="S153" s="5">
        <f t="shared" ref="S153" si="89">V153</f>
        <v>0</v>
      </c>
      <c r="V153" s="137"/>
      <c r="W153" s="138"/>
      <c r="Y153" s="5">
        <f t="shared" ref="Y153" si="90">AB153</f>
        <v>0</v>
      </c>
      <c r="AB153" s="137"/>
      <c r="AC153" s="138"/>
      <c r="AE153" s="20"/>
      <c r="AF153" s="3"/>
      <c r="AG153" s="58"/>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row>
    <row r="154" spans="1:81" x14ac:dyDescent="0.2">
      <c r="A154" s="3"/>
      <c r="B154" s="34"/>
      <c r="C154" s="34"/>
      <c r="D154" s="3"/>
      <c r="E154" s="21"/>
      <c r="F154" s="76" t="s">
        <v>99</v>
      </c>
      <c r="G154" s="5" t="s">
        <v>19</v>
      </c>
      <c r="J154" s="123" t="str">
        <f>_xlfn.XLOOKUP(P153,Materiaalgroepen[Materiaalgroep],Materiaalgroepen[FE],"-",0)</f>
        <v>-</v>
      </c>
      <c r="M154" s="5" t="str">
        <f>IF(OR(P154="",P154="-"),$J154,P154)</f>
        <v>-</v>
      </c>
      <c r="P154" s="77"/>
      <c r="S154" s="5" t="str">
        <f>IF(OR(V154="",V154="-"),$J154,V154)</f>
        <v>-</v>
      </c>
      <c r="V154" s="77"/>
      <c r="Y154" s="5" t="str">
        <f>IF(OR(AB154="",AB154="-"),$J154,AB154)</f>
        <v>-</v>
      </c>
      <c r="AB154" s="77"/>
      <c r="AE154" s="20"/>
      <c r="AF154" s="3"/>
      <c r="AG154" s="58"/>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row>
    <row r="155" spans="1:81" x14ac:dyDescent="0.2">
      <c r="A155" s="3"/>
      <c r="B155" s="34"/>
      <c r="C155" s="34"/>
      <c r="D155" s="3"/>
      <c r="E155" s="19"/>
      <c r="F155" s="76" t="s">
        <v>100</v>
      </c>
      <c r="G155" s="5" t="str">
        <f>IF(M154="","",_xlfn.CONCAT("[",M154,"]"))</f>
        <v>[-]</v>
      </c>
      <c r="J155" s="123" t="str">
        <f>_xlfn.XLOOKUP(P153,Materiaalgroepen[Materiaalgroep],Materiaalgroepen[Aantal FE],"-",0)</f>
        <v>-</v>
      </c>
      <c r="M155" s="5" t="str">
        <f>IF(OR(P155="",P155="-"),$J155,P155)</f>
        <v>-</v>
      </c>
      <c r="P155" s="70"/>
      <c r="S155" s="5" t="str">
        <f>IF(OR(V155="",V155="-"),$J155,V155)</f>
        <v>-</v>
      </c>
      <c r="V155" s="70"/>
      <c r="Y155" s="5" t="str">
        <f>IF(OR(AB155="",AB155="-"),$J155,AB155)</f>
        <v>-</v>
      </c>
      <c r="AB155" s="70"/>
      <c r="AE155" s="20"/>
      <c r="AF155" s="3"/>
      <c r="AG155" s="58"/>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row>
    <row r="156" spans="1:81" x14ac:dyDescent="0.2">
      <c r="A156" s="3"/>
      <c r="B156" s="34"/>
      <c r="C156" s="34"/>
      <c r="D156" s="3"/>
      <c r="E156" s="19"/>
      <c r="F156" s="76" t="s">
        <v>101</v>
      </c>
      <c r="G156" s="5" t="str">
        <f>IF(M154="","", _xlfn.CONCAT("[kg/",M154,"]"))</f>
        <v>[kg/-]</v>
      </c>
      <c r="M156" s="5">
        <f t="shared" ref="M156" si="91">P156</f>
        <v>0</v>
      </c>
      <c r="P156" s="78"/>
      <c r="S156" s="5">
        <f t="shared" ref="S156" si="92">V156</f>
        <v>0</v>
      </c>
      <c r="V156" s="78"/>
      <c r="Y156" s="5">
        <f t="shared" ref="Y156" si="93">AB156</f>
        <v>0</v>
      </c>
      <c r="AB156" s="78"/>
      <c r="AE156" s="20"/>
      <c r="AF156" s="3"/>
      <c r="AG156" s="58"/>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row>
    <row r="157" spans="1:81" x14ac:dyDescent="0.2">
      <c r="A157" s="3"/>
      <c r="B157" s="34"/>
      <c r="C157" s="34"/>
      <c r="D157" s="3"/>
      <c r="E157" s="19"/>
      <c r="F157" s="76" t="s">
        <v>102</v>
      </c>
      <c r="G157" s="5" t="s">
        <v>103</v>
      </c>
      <c r="J157" s="124" t="str">
        <f>_xlfn.XLOOKUP(P153,Materiaalgroepen[Materiaalgroep],Materiaalgroepen[Soortelijk gewicht],"-",0)</f>
        <v>-</v>
      </c>
      <c r="M157" s="5" t="str">
        <f>IF(OR(P157="",P157="-"),$J157,P157)</f>
        <v>-</v>
      </c>
      <c r="P157" s="70"/>
      <c r="S157" s="5" t="str">
        <f>IF(OR(V157="",V157="-"),$J157,V157)</f>
        <v>-</v>
      </c>
      <c r="V157" s="70"/>
      <c r="Y157" s="5" t="str">
        <f t="shared" ref="Y157:Y158" si="94">IF(OR(AB157="",AB157="-"),$J157,AB157)</f>
        <v>-</v>
      </c>
      <c r="AB157" s="70"/>
      <c r="AE157" s="20"/>
      <c r="AF157" s="3"/>
      <c r="AG157" s="58"/>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row>
    <row r="158" spans="1:81" x14ac:dyDescent="0.2">
      <c r="A158" s="3"/>
      <c r="B158" s="34"/>
      <c r="C158" s="34"/>
      <c r="D158" s="3"/>
      <c r="E158" s="19"/>
      <c r="F158" s="76" t="s">
        <v>104</v>
      </c>
      <c r="G158" s="5" t="s">
        <v>105</v>
      </c>
      <c r="J158" s="125" t="str">
        <f>_xlfn.XLOOKUP(P153,Materiaalgroepen[Materiaalgroep],Materiaalgroepen[Schrootprijs],"-",0)</f>
        <v>-</v>
      </c>
      <c r="K158" s="23"/>
      <c r="M158" s="5" t="str">
        <f>IF(OR(P158="",P158="-"),$J158,P158)</f>
        <v>-</v>
      </c>
      <c r="P158" s="69"/>
      <c r="S158" s="5" t="str">
        <f>IF(OR(V158="",V158="-"),$J158,V158)</f>
        <v>-</v>
      </c>
      <c r="V158" s="69"/>
      <c r="Y158" s="5" t="str">
        <f t="shared" si="94"/>
        <v>-</v>
      </c>
      <c r="AB158" s="69"/>
      <c r="AE158" s="20"/>
      <c r="AF158" s="3"/>
      <c r="AG158" s="58"/>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row>
    <row r="159" spans="1:81" x14ac:dyDescent="0.2">
      <c r="A159" s="3"/>
      <c r="B159" s="34"/>
      <c r="C159" s="34"/>
      <c r="D159" s="3"/>
      <c r="E159" s="19"/>
      <c r="F159" s="76" t="s">
        <v>106</v>
      </c>
      <c r="G159" s="5" t="s">
        <v>107</v>
      </c>
      <c r="M159" s="5">
        <f t="shared" ref="M159:M161" si="95">P159</f>
        <v>0</v>
      </c>
      <c r="P159" s="79">
        <f>IFERROR(M155*M156,0)</f>
        <v>0</v>
      </c>
      <c r="S159" s="5">
        <f t="shared" ref="S159:S161" si="96">V159</f>
        <v>0</v>
      </c>
      <c r="V159" s="79">
        <f>IFERROR(S155*S156,0)</f>
        <v>0</v>
      </c>
      <c r="Y159" s="5">
        <f t="shared" ref="Y159:Y161" si="97">AB159</f>
        <v>0</v>
      </c>
      <c r="AB159" s="79">
        <f>IFERROR(Y155*Y156,0)</f>
        <v>0</v>
      </c>
      <c r="AE159" s="20"/>
      <c r="AF159" s="3"/>
      <c r="AG159" s="58"/>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row>
    <row r="160" spans="1:81" x14ac:dyDescent="0.2">
      <c r="A160" s="3"/>
      <c r="B160" s="34"/>
      <c r="C160" s="34"/>
      <c r="D160" s="3"/>
      <c r="E160" s="19"/>
      <c r="F160" s="76" t="s">
        <v>108</v>
      </c>
      <c r="G160" s="5" t="s">
        <v>86</v>
      </c>
      <c r="M160" s="5">
        <f t="shared" si="95"/>
        <v>0</v>
      </c>
      <c r="P160" s="79">
        <f>IFERROR((M156/M157)*M155,0)</f>
        <v>0</v>
      </c>
      <c r="S160" s="5">
        <f t="shared" si="96"/>
        <v>0</v>
      </c>
      <c r="V160" s="79">
        <f>IFERROR((S156/S157)*S155,0)</f>
        <v>0</v>
      </c>
      <c r="Y160" s="5">
        <f t="shared" si="97"/>
        <v>0</v>
      </c>
      <c r="AB160" s="79">
        <f>IFERROR((Y156/Y157)*Y155,0)</f>
        <v>0</v>
      </c>
      <c r="AE160" s="20"/>
      <c r="AF160" s="3"/>
      <c r="AG160" s="58"/>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row>
    <row r="161" spans="1:81" x14ac:dyDescent="0.2">
      <c r="A161" s="3"/>
      <c r="B161" s="34"/>
      <c r="C161" s="34"/>
      <c r="D161" s="3"/>
      <c r="E161" s="19"/>
      <c r="F161" s="76" t="s">
        <v>109</v>
      </c>
      <c r="G161" s="5" t="s">
        <v>58</v>
      </c>
      <c r="M161" s="5">
        <f t="shared" si="95"/>
        <v>0</v>
      </c>
      <c r="P161" s="80">
        <f>IF(OR(M158="-",M159="-"),0,M158*M159)</f>
        <v>0</v>
      </c>
      <c r="S161" s="5">
        <f t="shared" si="96"/>
        <v>0</v>
      </c>
      <c r="V161" s="80">
        <f>IF(OR(S158="-",S159="-"),0,S158*S159)</f>
        <v>0</v>
      </c>
      <c r="Y161" s="5">
        <f t="shared" si="97"/>
        <v>0</v>
      </c>
      <c r="AB161" s="80">
        <f>IF(OR(Y158="-",Y159="-"),0,Y158*Y159)</f>
        <v>0</v>
      </c>
      <c r="AE161" s="20"/>
      <c r="AF161" s="3"/>
      <c r="AG161" s="58"/>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row>
    <row r="162" spans="1:81" x14ac:dyDescent="0.2">
      <c r="A162" s="3"/>
      <c r="B162" s="34"/>
      <c r="C162" s="34"/>
      <c r="D162" s="3"/>
      <c r="E162" s="19"/>
      <c r="F162" s="76"/>
      <c r="P162" s="81"/>
      <c r="V162" s="81"/>
      <c r="AB162" s="81"/>
      <c r="AF162" s="3"/>
      <c r="AG162" s="58"/>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row>
    <row r="163" spans="1:81" x14ac:dyDescent="0.2">
      <c r="A163" s="3"/>
      <c r="B163" s="34"/>
      <c r="C163" s="34"/>
      <c r="D163" s="3"/>
      <c r="E163" s="21" t="s">
        <v>117</v>
      </c>
      <c r="F163" s="75"/>
      <c r="G163" s="5" t="s">
        <v>19</v>
      </c>
      <c r="H163" s="4"/>
      <c r="I163" s="4"/>
      <c r="K163" s="23"/>
      <c r="M163" s="5">
        <f t="shared" ref="M163" si="98">P163</f>
        <v>0</v>
      </c>
      <c r="P163" s="137"/>
      <c r="Q163" s="138"/>
      <c r="S163" s="5">
        <f t="shared" ref="S163" si="99">V163</f>
        <v>0</v>
      </c>
      <c r="V163" s="137"/>
      <c r="W163" s="138"/>
      <c r="Y163" s="5">
        <f t="shared" ref="Y163" si="100">AB163</f>
        <v>0</v>
      </c>
      <c r="AB163" s="137"/>
      <c r="AC163" s="138"/>
      <c r="AE163" s="20"/>
      <c r="AF163" s="3"/>
      <c r="AG163" s="58"/>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row>
    <row r="164" spans="1:81" x14ac:dyDescent="0.2">
      <c r="A164" s="3"/>
      <c r="B164" s="34"/>
      <c r="C164" s="34"/>
      <c r="D164" s="3"/>
      <c r="E164" s="21"/>
      <c r="F164" s="76" t="s">
        <v>99</v>
      </c>
      <c r="G164" s="5" t="s">
        <v>19</v>
      </c>
      <c r="J164" s="123" t="str">
        <f>_xlfn.XLOOKUP(P163,Materiaalgroepen[Materiaalgroep],Materiaalgroepen[FE],"-",0)</f>
        <v>-</v>
      </c>
      <c r="M164" s="5" t="str">
        <f>IF(OR(P164="",P164="-"),$J164,P164)</f>
        <v>-</v>
      </c>
      <c r="P164" s="77"/>
      <c r="S164" s="5" t="str">
        <f>IF(OR(V164="",V164="-"),$J164,V164)</f>
        <v>-</v>
      </c>
      <c r="V164" s="77"/>
      <c r="Y164" s="5" t="str">
        <f>IF(OR(AB164="",AB164="-"),$J164,AB164)</f>
        <v>-</v>
      </c>
      <c r="AB164" s="77"/>
      <c r="AE164" s="20"/>
      <c r="AF164" s="3"/>
      <c r="AG164" s="58"/>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row>
    <row r="165" spans="1:81" x14ac:dyDescent="0.2">
      <c r="A165" s="3"/>
      <c r="B165" s="34"/>
      <c r="C165" s="34"/>
      <c r="D165" s="3"/>
      <c r="E165" s="19"/>
      <c r="F165" s="76" t="s">
        <v>100</v>
      </c>
      <c r="G165" s="5" t="str">
        <f>IF(M164="","",_xlfn.CONCAT("[",M164,"]"))</f>
        <v>[-]</v>
      </c>
      <c r="J165" s="123" t="str">
        <f>_xlfn.XLOOKUP(P163,Materiaalgroepen[Materiaalgroep],Materiaalgroepen[Aantal FE],"-",0)</f>
        <v>-</v>
      </c>
      <c r="M165" s="5" t="str">
        <f>IF(OR(P165="",P165="-"),$J165,P165)</f>
        <v>-</v>
      </c>
      <c r="P165" s="70"/>
      <c r="S165" s="5" t="str">
        <f>IF(OR(V165="",V165="-"),$J165,V165)</f>
        <v>-</v>
      </c>
      <c r="V165" s="70"/>
      <c r="Y165" s="5" t="str">
        <f>IF(OR(AB165="",AB165="-"),$J165,AB165)</f>
        <v>-</v>
      </c>
      <c r="AB165" s="70"/>
      <c r="AE165" s="20"/>
      <c r="AF165" s="3"/>
      <c r="AG165" s="58"/>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row>
    <row r="166" spans="1:81" x14ac:dyDescent="0.2">
      <c r="A166" s="3"/>
      <c r="B166" s="34"/>
      <c r="C166" s="34"/>
      <c r="D166" s="3"/>
      <c r="E166" s="19"/>
      <c r="F166" s="76" t="s">
        <v>101</v>
      </c>
      <c r="G166" s="5" t="str">
        <f>IF(M164="","", _xlfn.CONCAT("[kg/",M164,"]"))</f>
        <v>[kg/-]</v>
      </c>
      <c r="M166" s="5">
        <f t="shared" ref="M166" si="101">P166</f>
        <v>0</v>
      </c>
      <c r="P166" s="78"/>
      <c r="S166" s="5">
        <f t="shared" ref="S166" si="102">V166</f>
        <v>0</v>
      </c>
      <c r="V166" s="78"/>
      <c r="Y166" s="5">
        <f t="shared" ref="Y166" si="103">AB166</f>
        <v>0</v>
      </c>
      <c r="AB166" s="78"/>
      <c r="AE166" s="20"/>
      <c r="AF166" s="3"/>
      <c r="AG166" s="58"/>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row>
    <row r="167" spans="1:81" x14ac:dyDescent="0.2">
      <c r="A167" s="3"/>
      <c r="B167" s="34"/>
      <c r="C167" s="34"/>
      <c r="D167" s="3"/>
      <c r="E167" s="19"/>
      <c r="F167" s="76" t="s">
        <v>102</v>
      </c>
      <c r="G167" s="5" t="s">
        <v>103</v>
      </c>
      <c r="J167" s="124" t="str">
        <f>_xlfn.XLOOKUP(P163,Materiaalgroepen[Materiaalgroep],Materiaalgroepen[Soortelijk gewicht],"-",0)</f>
        <v>-</v>
      </c>
      <c r="M167" s="5" t="str">
        <f>IF(OR(P167="",P167="-"),$J167,P167)</f>
        <v>-</v>
      </c>
      <c r="P167" s="70"/>
      <c r="S167" s="5" t="str">
        <f>IF(OR(V167="",V167="-"),$J167,V167)</f>
        <v>-</v>
      </c>
      <c r="V167" s="70"/>
      <c r="Y167" s="5" t="str">
        <f t="shared" ref="Y167:Y168" si="104">IF(OR(AB167="",AB167="-"),$J167,AB167)</f>
        <v>-</v>
      </c>
      <c r="AB167" s="70"/>
      <c r="AE167" s="20"/>
      <c r="AF167" s="3"/>
      <c r="AG167" s="58"/>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row>
    <row r="168" spans="1:81" x14ac:dyDescent="0.2">
      <c r="A168" s="3"/>
      <c r="B168" s="34"/>
      <c r="C168" s="34"/>
      <c r="D168" s="3"/>
      <c r="E168" s="19"/>
      <c r="F168" s="76" t="s">
        <v>104</v>
      </c>
      <c r="G168" s="5" t="s">
        <v>105</v>
      </c>
      <c r="J168" s="125" t="str">
        <f>_xlfn.XLOOKUP(P163,Materiaalgroepen[Materiaalgroep],Materiaalgroepen[Schrootprijs],"-",0)</f>
        <v>-</v>
      </c>
      <c r="K168" s="23"/>
      <c r="M168" s="5" t="str">
        <f>IF(OR(P168="",P168="-"),$J168,P168)</f>
        <v>-</v>
      </c>
      <c r="P168" s="69"/>
      <c r="S168" s="5" t="str">
        <f>IF(OR(V168="",V168="-"),$J168,V168)</f>
        <v>-</v>
      </c>
      <c r="V168" s="69"/>
      <c r="Y168" s="5" t="str">
        <f t="shared" si="104"/>
        <v>-</v>
      </c>
      <c r="AB168" s="69"/>
      <c r="AE168" s="20"/>
      <c r="AF168" s="3"/>
      <c r="AG168" s="58"/>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row>
    <row r="169" spans="1:81" x14ac:dyDescent="0.2">
      <c r="A169" s="3"/>
      <c r="B169" s="34"/>
      <c r="C169" s="34"/>
      <c r="D169" s="3"/>
      <c r="E169" s="19"/>
      <c r="F169" s="76" t="s">
        <v>106</v>
      </c>
      <c r="G169" s="5" t="s">
        <v>107</v>
      </c>
      <c r="M169" s="5">
        <f t="shared" ref="M169:M171" si="105">P169</f>
        <v>0</v>
      </c>
      <c r="P169" s="79">
        <f>IFERROR(M165*M166,0)</f>
        <v>0</v>
      </c>
      <c r="S169" s="5">
        <f t="shared" ref="S169:S171" si="106">V169</f>
        <v>0</v>
      </c>
      <c r="V169" s="79">
        <f>IFERROR(S165*S166,0)</f>
        <v>0</v>
      </c>
      <c r="Y169" s="5">
        <f t="shared" ref="Y169:Y171" si="107">AB169</f>
        <v>0</v>
      </c>
      <c r="AB169" s="79">
        <f>IFERROR(Y165*Y166,0)</f>
        <v>0</v>
      </c>
      <c r="AE169" s="20"/>
      <c r="AF169" s="3"/>
      <c r="AG169" s="58"/>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row>
    <row r="170" spans="1:81" x14ac:dyDescent="0.2">
      <c r="A170" s="3"/>
      <c r="B170" s="34"/>
      <c r="C170" s="34"/>
      <c r="D170" s="3"/>
      <c r="E170" s="19"/>
      <c r="F170" s="76" t="s">
        <v>108</v>
      </c>
      <c r="G170" s="5" t="s">
        <v>86</v>
      </c>
      <c r="M170" s="5">
        <f t="shared" si="105"/>
        <v>0</v>
      </c>
      <c r="P170" s="79">
        <f>IFERROR((M166/M167)*M165,0)</f>
        <v>0</v>
      </c>
      <c r="S170" s="5">
        <f t="shared" si="106"/>
        <v>0</v>
      </c>
      <c r="V170" s="79">
        <f>IFERROR((S166/S167)*S165,0)</f>
        <v>0</v>
      </c>
      <c r="Y170" s="5">
        <f t="shared" si="107"/>
        <v>0</v>
      </c>
      <c r="AB170" s="79">
        <f>IFERROR((Y166/Y167)*Y165,0)</f>
        <v>0</v>
      </c>
      <c r="AE170" s="20"/>
      <c r="AF170" s="3"/>
      <c r="AG170" s="58"/>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row>
    <row r="171" spans="1:81" x14ac:dyDescent="0.2">
      <c r="A171" s="3"/>
      <c r="B171" s="34"/>
      <c r="C171" s="34"/>
      <c r="D171" s="3"/>
      <c r="E171" s="19"/>
      <c r="F171" s="76" t="s">
        <v>109</v>
      </c>
      <c r="G171" s="5" t="s">
        <v>58</v>
      </c>
      <c r="M171" s="5">
        <f t="shared" si="105"/>
        <v>0</v>
      </c>
      <c r="P171" s="80">
        <f>IF(OR(M168="-",M169="-"),0,M168*M169)</f>
        <v>0</v>
      </c>
      <c r="S171" s="5">
        <f t="shared" si="106"/>
        <v>0</v>
      </c>
      <c r="V171" s="80">
        <f>IF(OR(S168="-",S169="-"),0,S168*S169)</f>
        <v>0</v>
      </c>
      <c r="Y171" s="5">
        <f t="shared" si="107"/>
        <v>0</v>
      </c>
      <c r="AB171" s="80">
        <f>IF(OR(Y168="-",Y169="-"),0,Y168*Y169)</f>
        <v>0</v>
      </c>
      <c r="AE171" s="20"/>
      <c r="AF171" s="3"/>
      <c r="AG171" s="58"/>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row>
    <row r="172" spans="1:81" x14ac:dyDescent="0.2">
      <c r="A172" s="3"/>
      <c r="B172" s="34"/>
      <c r="C172" s="34"/>
      <c r="D172" s="3"/>
      <c r="E172" s="19"/>
      <c r="F172" s="76"/>
      <c r="P172" s="81"/>
      <c r="V172" s="81"/>
      <c r="AB172" s="81"/>
      <c r="AF172" s="3"/>
      <c r="AG172" s="58"/>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row>
    <row r="173" spans="1:81" x14ac:dyDescent="0.2">
      <c r="A173" s="3"/>
      <c r="B173" s="34"/>
      <c r="C173" s="34"/>
      <c r="D173" s="3"/>
      <c r="E173" s="21" t="s">
        <v>118</v>
      </c>
      <c r="F173" s="75"/>
      <c r="G173" s="5" t="s">
        <v>19</v>
      </c>
      <c r="H173" s="4"/>
      <c r="I173" s="4"/>
      <c r="K173" s="23"/>
      <c r="M173" s="5">
        <f t="shared" ref="M173" si="108">P173</f>
        <v>0</v>
      </c>
      <c r="P173" s="137"/>
      <c r="Q173" s="138"/>
      <c r="S173" s="5">
        <f t="shared" ref="S173" si="109">V173</f>
        <v>0</v>
      </c>
      <c r="V173" s="137"/>
      <c r="W173" s="138"/>
      <c r="Y173" s="5">
        <f t="shared" ref="Y173" si="110">AB173</f>
        <v>0</v>
      </c>
      <c r="AB173" s="137"/>
      <c r="AC173" s="138"/>
      <c r="AE173" s="20"/>
      <c r="AF173" s="3"/>
      <c r="AG173" s="58"/>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row>
    <row r="174" spans="1:81" x14ac:dyDescent="0.2">
      <c r="A174" s="3"/>
      <c r="B174" s="34"/>
      <c r="C174" s="34"/>
      <c r="D174" s="3"/>
      <c r="E174" s="21"/>
      <c r="F174" s="76" t="s">
        <v>99</v>
      </c>
      <c r="G174" s="5" t="s">
        <v>19</v>
      </c>
      <c r="J174" s="123" t="str">
        <f>_xlfn.XLOOKUP(P173,Materiaalgroepen[Materiaalgroep],Materiaalgroepen[FE],"-",0)</f>
        <v>-</v>
      </c>
      <c r="M174" s="5" t="str">
        <f>IF(OR(P174="",P174="-"),$J174,P174)</f>
        <v>-</v>
      </c>
      <c r="P174" s="77"/>
      <c r="S174" s="5" t="str">
        <f>IF(OR(V174="",V174="-"),$J174,V174)</f>
        <v>-</v>
      </c>
      <c r="V174" s="77"/>
      <c r="Y174" s="5" t="str">
        <f>IF(OR(AB174="",AB174="-"),$J174,AB174)</f>
        <v>-</v>
      </c>
      <c r="AB174" s="77"/>
      <c r="AE174" s="20"/>
      <c r="AF174" s="3"/>
      <c r="AG174" s="58"/>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row>
    <row r="175" spans="1:81" x14ac:dyDescent="0.2">
      <c r="A175" s="3"/>
      <c r="B175" s="34"/>
      <c r="C175" s="34"/>
      <c r="D175" s="3"/>
      <c r="E175" s="19"/>
      <c r="F175" s="76" t="s">
        <v>100</v>
      </c>
      <c r="G175" s="5" t="str">
        <f>IF(M174="","",_xlfn.CONCAT("[",M174,"]"))</f>
        <v>[-]</v>
      </c>
      <c r="J175" s="123" t="str">
        <f>_xlfn.XLOOKUP(P173,Materiaalgroepen[Materiaalgroep],Materiaalgroepen[Aantal FE],"-",0)</f>
        <v>-</v>
      </c>
      <c r="M175" s="5" t="str">
        <f>IF(OR(P175="",P175="-"),$J175,P175)</f>
        <v>-</v>
      </c>
      <c r="P175" s="70"/>
      <c r="S175" s="5" t="str">
        <f>IF(OR(V175="",V175="-"),$J175,V175)</f>
        <v>-</v>
      </c>
      <c r="V175" s="70"/>
      <c r="Y175" s="5" t="str">
        <f>IF(OR(AB175="",AB175="-"),$J175,AB175)</f>
        <v>-</v>
      </c>
      <c r="AB175" s="70"/>
      <c r="AE175" s="20"/>
      <c r="AF175" s="3"/>
      <c r="AG175" s="58"/>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row>
    <row r="176" spans="1:81" x14ac:dyDescent="0.2">
      <c r="A176" s="3"/>
      <c r="B176" s="34"/>
      <c r="C176" s="34"/>
      <c r="D176" s="3"/>
      <c r="E176" s="19"/>
      <c r="F176" s="76" t="s">
        <v>101</v>
      </c>
      <c r="G176" s="5" t="str">
        <f>IF(M174="","", _xlfn.CONCAT("[kg/",M174,"]"))</f>
        <v>[kg/-]</v>
      </c>
      <c r="M176" s="5">
        <f t="shared" ref="M176" si="111">P176</f>
        <v>0</v>
      </c>
      <c r="P176" s="78"/>
      <c r="S176" s="5">
        <f t="shared" ref="S176" si="112">V176</f>
        <v>0</v>
      </c>
      <c r="V176" s="78"/>
      <c r="Y176" s="5">
        <f t="shared" ref="Y176" si="113">AB176</f>
        <v>0</v>
      </c>
      <c r="AB176" s="78"/>
      <c r="AE176" s="20"/>
      <c r="AF176" s="3"/>
      <c r="AG176" s="58"/>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row>
    <row r="177" spans="1:81" x14ac:dyDescent="0.2">
      <c r="A177" s="3"/>
      <c r="B177" s="34"/>
      <c r="C177" s="34"/>
      <c r="D177" s="3"/>
      <c r="E177" s="19"/>
      <c r="F177" s="76" t="s">
        <v>102</v>
      </c>
      <c r="G177" s="5" t="s">
        <v>103</v>
      </c>
      <c r="J177" s="124" t="str">
        <f>_xlfn.XLOOKUP(P173,Materiaalgroepen[Materiaalgroep],Materiaalgroepen[Soortelijk gewicht],"-",0)</f>
        <v>-</v>
      </c>
      <c r="M177" s="5" t="str">
        <f>IF(OR(P177="",P177="-"),$J177,P177)</f>
        <v>-</v>
      </c>
      <c r="P177" s="70"/>
      <c r="S177" s="5" t="str">
        <f>IF(OR(V177="",V177="-"),$J177,V177)</f>
        <v>-</v>
      </c>
      <c r="V177" s="70"/>
      <c r="Y177" s="5" t="str">
        <f t="shared" ref="Y177:Y178" si="114">IF(OR(AB177="",AB177="-"),$J177,AB177)</f>
        <v>-</v>
      </c>
      <c r="AB177" s="70"/>
      <c r="AE177" s="20"/>
      <c r="AF177" s="3"/>
      <c r="AG177" s="58"/>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row>
    <row r="178" spans="1:81" x14ac:dyDescent="0.2">
      <c r="A178" s="3"/>
      <c r="B178" s="34"/>
      <c r="C178" s="34"/>
      <c r="D178" s="3"/>
      <c r="E178" s="19"/>
      <c r="F178" s="76" t="s">
        <v>104</v>
      </c>
      <c r="G178" s="5" t="s">
        <v>105</v>
      </c>
      <c r="J178" s="125" t="str">
        <f>_xlfn.XLOOKUP(P173,Materiaalgroepen[Materiaalgroep],Materiaalgroepen[Schrootprijs],"-",0)</f>
        <v>-</v>
      </c>
      <c r="K178" s="23"/>
      <c r="M178" s="5" t="str">
        <f>IF(OR(P178="",P178="-"),$J178,P178)</f>
        <v>-</v>
      </c>
      <c r="P178" s="69"/>
      <c r="S178" s="5" t="str">
        <f>IF(OR(V178="",V178="-"),$J178,V178)</f>
        <v>-</v>
      </c>
      <c r="V178" s="69"/>
      <c r="Y178" s="5" t="str">
        <f t="shared" si="114"/>
        <v>-</v>
      </c>
      <c r="AB178" s="69"/>
      <c r="AE178" s="20"/>
      <c r="AF178" s="3"/>
      <c r="AG178" s="58"/>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row>
    <row r="179" spans="1:81" x14ac:dyDescent="0.2">
      <c r="A179" s="3"/>
      <c r="B179" s="34"/>
      <c r="C179" s="34"/>
      <c r="D179" s="3"/>
      <c r="E179" s="19"/>
      <c r="F179" s="76" t="s">
        <v>106</v>
      </c>
      <c r="G179" s="5" t="s">
        <v>107</v>
      </c>
      <c r="M179" s="5">
        <f t="shared" ref="M179:M181" si="115">P179</f>
        <v>0</v>
      </c>
      <c r="P179" s="79">
        <f>IFERROR(M175*M176,0)</f>
        <v>0</v>
      </c>
      <c r="S179" s="5">
        <f t="shared" ref="S179:S181" si="116">V179</f>
        <v>0</v>
      </c>
      <c r="V179" s="79">
        <f>IFERROR(S175*S176,0)</f>
        <v>0</v>
      </c>
      <c r="Y179" s="5">
        <f t="shared" ref="Y179:Y181" si="117">AB179</f>
        <v>0</v>
      </c>
      <c r="AB179" s="79">
        <f>IFERROR(Y175*Y176,0)</f>
        <v>0</v>
      </c>
      <c r="AE179" s="20"/>
      <c r="AF179" s="3"/>
      <c r="AG179" s="58"/>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row>
    <row r="180" spans="1:81" x14ac:dyDescent="0.2">
      <c r="A180" s="3"/>
      <c r="B180" s="34"/>
      <c r="C180" s="34"/>
      <c r="D180" s="3"/>
      <c r="E180" s="19"/>
      <c r="F180" s="76" t="s">
        <v>108</v>
      </c>
      <c r="G180" s="5" t="s">
        <v>86</v>
      </c>
      <c r="M180" s="5">
        <f t="shared" si="115"/>
        <v>0</v>
      </c>
      <c r="P180" s="79">
        <f>IFERROR((M176/M177)*M175,0)</f>
        <v>0</v>
      </c>
      <c r="S180" s="5">
        <f t="shared" si="116"/>
        <v>0</v>
      </c>
      <c r="V180" s="79">
        <f>IFERROR((S176/S177)*S175,0)</f>
        <v>0</v>
      </c>
      <c r="Y180" s="5">
        <f t="shared" si="117"/>
        <v>0</v>
      </c>
      <c r="AB180" s="79">
        <f>IFERROR((Y176/Y177)*Y175,0)</f>
        <v>0</v>
      </c>
      <c r="AE180" s="20"/>
      <c r="AF180" s="3"/>
      <c r="AG180" s="58"/>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row>
    <row r="181" spans="1:81" x14ac:dyDescent="0.2">
      <c r="A181" s="3"/>
      <c r="B181" s="34"/>
      <c r="C181" s="34"/>
      <c r="D181" s="3"/>
      <c r="E181" s="19"/>
      <c r="F181" s="76" t="s">
        <v>109</v>
      </c>
      <c r="G181" s="5" t="s">
        <v>58</v>
      </c>
      <c r="M181" s="5">
        <f t="shared" si="115"/>
        <v>0</v>
      </c>
      <c r="P181" s="80">
        <f>IF(OR(M178="-",M179="-"),0,M178*M179)</f>
        <v>0</v>
      </c>
      <c r="S181" s="5">
        <f t="shared" si="116"/>
        <v>0</v>
      </c>
      <c r="V181" s="80">
        <f>IF(OR(S178="-",S179="-"),0,S178*S179)</f>
        <v>0</v>
      </c>
      <c r="Y181" s="5">
        <f t="shared" si="117"/>
        <v>0</v>
      </c>
      <c r="AB181" s="80">
        <f>IF(OR(Y178="-",Y179="-"),0,Y178*Y179)</f>
        <v>0</v>
      </c>
      <c r="AE181" s="20"/>
      <c r="AF181" s="3"/>
      <c r="AG181" s="58"/>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row>
    <row r="182" spans="1:81" x14ac:dyDescent="0.2">
      <c r="A182" s="3"/>
      <c r="B182" s="34"/>
      <c r="C182" s="34"/>
      <c r="D182" s="3"/>
      <c r="E182" s="19"/>
      <c r="F182" s="76"/>
      <c r="P182" s="81"/>
      <c r="V182" s="81"/>
      <c r="AB182" s="81"/>
      <c r="AF182" s="3"/>
      <c r="AG182" s="58"/>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row>
    <row r="183" spans="1:81" x14ac:dyDescent="0.2">
      <c r="A183" s="3"/>
      <c r="B183" s="34"/>
      <c r="C183" s="34"/>
      <c r="D183" s="3"/>
      <c r="E183" s="19" t="s">
        <v>119</v>
      </c>
      <c r="F183" s="19" t="s">
        <v>120</v>
      </c>
      <c r="G183" s="5" t="s">
        <v>107</v>
      </c>
      <c r="M183" s="5">
        <f t="shared" ref="M183:M185" si="118">P183</f>
        <v>100</v>
      </c>
      <c r="P183" s="79">
        <f>SUM(M$89,M$99,M$109,M$119,M$129,M$139,M$149,M$159,M$169,M$179)</f>
        <v>100</v>
      </c>
      <c r="S183" s="5">
        <f t="shared" ref="S183:S185" si="119">V183</f>
        <v>0</v>
      </c>
      <c r="V183" s="79">
        <f>SUM(S$89,S$99,S$109,S$119,S$129,S$139,S$149,S$159,S$169,S$179)</f>
        <v>0</v>
      </c>
      <c r="Y183" s="5">
        <f t="shared" ref="Y183:Y185" si="120">AB183</f>
        <v>0</v>
      </c>
      <c r="AB183" s="79">
        <f>SUM(Y$89,Y$99,Y$109,Y$119,Y$129,Y$139,Y$149,Y$159,Y$169,Y$179)</f>
        <v>0</v>
      </c>
      <c r="AE183" s="20"/>
      <c r="AF183" s="3"/>
      <c r="AG183" s="58"/>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row>
    <row r="184" spans="1:81" x14ac:dyDescent="0.2">
      <c r="A184" s="3"/>
      <c r="B184" s="34"/>
      <c r="C184" s="34"/>
      <c r="D184" s="3"/>
      <c r="E184" s="19"/>
      <c r="F184" s="19" t="s">
        <v>121</v>
      </c>
      <c r="G184" s="5" t="s">
        <v>86</v>
      </c>
      <c r="M184" s="5">
        <f t="shared" si="118"/>
        <v>0.15384615384615385</v>
      </c>
      <c r="P184" s="79">
        <f>SUM(M$90,M$100,M$110,M$120,M$130,M$140,M$150,M$160,M$170,M$180)</f>
        <v>0.15384615384615385</v>
      </c>
      <c r="S184" s="5">
        <f t="shared" si="119"/>
        <v>0</v>
      </c>
      <c r="V184" s="79">
        <f>SUM(S$90,S$100,S$110,S$120,S$130,S$140,S$150,S$160,S$170,S$180)</f>
        <v>0</v>
      </c>
      <c r="Y184" s="5">
        <f t="shared" si="120"/>
        <v>0</v>
      </c>
      <c r="AB184" s="79">
        <f>SUM(Y$90,Y$100,Y$110,Y$120,Y$130,Y$140,Y$150,Y$160,Y$170,Y$180)</f>
        <v>0</v>
      </c>
      <c r="AE184" s="20"/>
      <c r="AF184" s="3"/>
      <c r="AG184" s="58"/>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row>
    <row r="185" spans="1:81" x14ac:dyDescent="0.2">
      <c r="A185" s="3"/>
      <c r="B185" s="34"/>
      <c r="C185" s="34"/>
      <c r="D185" s="3"/>
      <c r="E185" s="19"/>
      <c r="F185" s="19" t="s">
        <v>122</v>
      </c>
      <c r="G185" s="5" t="s">
        <v>58</v>
      </c>
      <c r="M185" s="5">
        <f t="shared" si="118"/>
        <v>2</v>
      </c>
      <c r="P185" s="82">
        <f>SUM(M$91,M$101,M$111,M$121,M$131,M$141,M$151,M$161,M$171,M$181)</f>
        <v>2</v>
      </c>
      <c r="S185" s="5">
        <f t="shared" si="119"/>
        <v>0</v>
      </c>
      <c r="V185" s="82">
        <f>SUM(S$91,S$101,S$111,S$121,S$131,S$141,S$151,S$161,S$171,S$181)</f>
        <v>0</v>
      </c>
      <c r="Y185" s="5">
        <f t="shared" si="120"/>
        <v>0</v>
      </c>
      <c r="AB185" s="82">
        <f>SUM(Y$91,Y$101,Y$111,Y$121,Y$131,Y$141,Y$151,Y$161,Y$171,Y$181)</f>
        <v>0</v>
      </c>
      <c r="AE185" s="20"/>
      <c r="AF185" s="3"/>
      <c r="AG185" s="58"/>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row>
    <row r="186" spans="1:81" x14ac:dyDescent="0.2">
      <c r="A186" s="3"/>
      <c r="B186" s="34"/>
      <c r="C186" s="34"/>
      <c r="D186" s="3"/>
      <c r="E186" s="19"/>
      <c r="AF186" s="3"/>
      <c r="AG186" s="58"/>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row>
    <row r="187" spans="1:81" x14ac:dyDescent="0.2">
      <c r="A187" s="3"/>
      <c r="B187" s="34"/>
      <c r="C187" s="34"/>
      <c r="D187" s="3"/>
      <c r="E187" s="14" t="s">
        <v>123</v>
      </c>
      <c r="F187" s="15"/>
      <c r="G187" s="16" t="s">
        <v>14</v>
      </c>
      <c r="H187" s="143" t="s">
        <v>15</v>
      </c>
      <c r="I187" s="143"/>
      <c r="J187" s="143"/>
      <c r="K187" s="143"/>
      <c r="L187" s="83"/>
      <c r="M187" s="18"/>
      <c r="N187" s="143" t="s">
        <v>16</v>
      </c>
      <c r="O187" s="143"/>
      <c r="P187" s="143"/>
      <c r="Q187" s="143"/>
      <c r="S187" s="18"/>
      <c r="T187" s="143" t="s">
        <v>16</v>
      </c>
      <c r="U187" s="143"/>
      <c r="V187" s="143"/>
      <c r="W187" s="143"/>
      <c r="Y187" s="18"/>
      <c r="Z187" s="143" t="s">
        <v>16</v>
      </c>
      <c r="AA187" s="143"/>
      <c r="AB187" s="143"/>
      <c r="AC187" s="143"/>
      <c r="AE187" s="16" t="s">
        <v>17</v>
      </c>
      <c r="AF187" s="3"/>
      <c r="AG187" s="58"/>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row>
    <row r="188" spans="1:81" x14ac:dyDescent="0.2">
      <c r="A188" s="3"/>
      <c r="B188" s="34"/>
      <c r="C188" s="34"/>
      <c r="D188" s="3"/>
      <c r="K188" s="23"/>
      <c r="AF188" s="3"/>
      <c r="AG188" s="58"/>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row>
    <row r="189" spans="1:81" x14ac:dyDescent="0.2">
      <c r="A189" s="3"/>
      <c r="B189" s="34"/>
      <c r="C189" s="34"/>
      <c r="D189" s="3"/>
      <c r="E189" s="19" t="s">
        <v>124</v>
      </c>
      <c r="F189" s="19" t="s">
        <v>125</v>
      </c>
      <c r="G189" s="47" t="s">
        <v>58</v>
      </c>
      <c r="H189" s="47"/>
      <c r="I189" s="47"/>
      <c r="K189" s="23"/>
      <c r="M189" s="84"/>
      <c r="N189" s="84"/>
      <c r="O189" s="84"/>
      <c r="P189" s="85">
        <f>IF(M$10=FALSE,0,
IFERROR(M$47*M$48*M$63,0))</f>
        <v>24700</v>
      </c>
      <c r="S189" s="84"/>
      <c r="T189" s="84"/>
      <c r="U189" s="84"/>
      <c r="V189" s="85">
        <f>IF(S$10=FALSE,0,
IFERROR(S$47*S$48*S$63,0))</f>
        <v>0</v>
      </c>
      <c r="Y189" s="84"/>
      <c r="Z189" s="84"/>
      <c r="AA189" s="84"/>
      <c r="AB189" s="85">
        <f>IF(Y$10=FALSE,0,
IFERROR(Y$47*Y$48*Y$63,0))</f>
        <v>0</v>
      </c>
      <c r="AE189" s="20"/>
      <c r="AF189" s="3"/>
      <c r="AG189" s="58"/>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row>
    <row r="190" spans="1:81" x14ac:dyDescent="0.2">
      <c r="A190" s="3"/>
      <c r="B190" s="34"/>
      <c r="C190" s="34"/>
      <c r="D190" s="3"/>
      <c r="F190" s="19" t="s">
        <v>61</v>
      </c>
      <c r="G190" s="47" t="s">
        <v>58</v>
      </c>
      <c r="H190" s="47"/>
      <c r="I190" s="47"/>
      <c r="K190" s="23"/>
      <c r="M190" s="84"/>
      <c r="N190" s="84"/>
      <c r="O190" s="84"/>
      <c r="P190" s="85">
        <f>-IF(M$10=FALSE,0,
IF(AND(M$22="Recycling",M$26="Recycling"),0,
IF(AND(M$22="Hergebruik",M$26="Recycling",M$19&gt;M$18),M$47*M$48*(M$63-1)*M$51,
IF(AND(M$22="Recycling",M$26="Hergebruik",M$19&gt;M$18),M$47*M$48*M$51,
IF(AND(M$22="Recycling",M$26="Hergebruik",M$19&lt;=M$18),0,
IF(AND(M$22="Recycling",M$26="Recycling",M$19&lt;=M$18),0,
IFERROR(M$47*M$48*M$63*M$51,0)))))))</f>
        <v>-1235</v>
      </c>
      <c r="S190" s="84"/>
      <c r="T190" s="84"/>
      <c r="U190" s="84"/>
      <c r="V190" s="85">
        <f>-IF(S$10=FALSE,0,
IF(AND(S$22="Recycling",S$26="Recycling"),0,
IF(AND(S$22="Hergebruik",S$26="Recycling",S$19&gt;S$18),S$47*S$48*(S$63-1)*S$51,
IF(AND(S$22="Recycling",S$26="Hergebruik",S$19&gt;S$18),S$47*S$48*S$51,
IF(AND(S$22="Recycling",S$26="Hergebruik",S$19&lt;=S$18),0,
IF(AND(S$22="Recycling",S$26="Recycling",S$19&lt;=S$18),0,
IFERROR(S$47*S$48*S$63*S$51,0)))))))</f>
        <v>0</v>
      </c>
      <c r="Y190" s="84"/>
      <c r="Z190" s="84"/>
      <c r="AA190" s="84"/>
      <c r="AB190" s="85">
        <f>-IF(Y$10=FALSE,0,
IF(AND(Y$22="Recycling",Y$26="Recycling"),0,
IF(AND(Y$22="Hergebruik",Y$26="Recycling",Y$19&gt;Y$18),Y$47*Y$48*(Y$63-1)*Y$51,
IF(AND(Y$22="Recycling",Y$26="Hergebruik",Y$19&gt;Y$18),Y$47*Y$48*Y$51,
IF(AND(Y$22="Recycling",Y$26="Hergebruik",Y$19&lt;=Y$18),0,
IF(AND(Y$22="Recycling",Y$26="Recycling",Y$19&lt;=Y$18),0,
IFERROR(Y$47*Y$48*Y$63*Y$51,0)))))))</f>
        <v>0</v>
      </c>
      <c r="AE190" s="20"/>
      <c r="AF190" s="3"/>
      <c r="AG190" s="58"/>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row>
    <row r="191" spans="1:81" x14ac:dyDescent="0.2">
      <c r="A191" s="3"/>
      <c r="B191" s="34"/>
      <c r="C191" s="34"/>
      <c r="D191" s="3"/>
      <c r="E191" s="19"/>
      <c r="F191" s="19" t="s">
        <v>63</v>
      </c>
      <c r="G191" s="47" t="s">
        <v>58</v>
      </c>
      <c r="H191" s="47"/>
      <c r="I191" s="47"/>
      <c r="K191" s="23"/>
      <c r="M191" s="84"/>
      <c r="N191" s="84"/>
      <c r="O191" s="84"/>
      <c r="P191" s="85">
        <f>-IF(M$10=FALSE,0,
IF(AND(M$22="Recycling",M$26="Recycling"),0,
IF(AND(M$22="Hergebruik",M$26="Recycling",M$19&gt;M$18),(M$63-1)*(M$47*M$48*M$55),
IF(AND(M$22="Recycling",M$26="Hergebruik",M$19&gt;M$18),M$47*M$48*M$58,
IF(AND(M$22="Recycling",M$26="Hergebruik",M$19&lt;=M$18),0,
IF(AND(M$22="Recycling",M$26="Recycling",M$19&lt;=M$18),0,
IF(OR(M$55="-",M$48="-"),0,
IFERROR(IF(M$63-1=0,M$47*M$48*M$55,SUM((M$63-1)*(M$47*M$48*M$55),M$47*M$48*M$58)),0))))))))</f>
        <v>-1235</v>
      </c>
      <c r="S191" s="84"/>
      <c r="T191" s="84"/>
      <c r="U191" s="84"/>
      <c r="V191" s="85">
        <f>-IF(S$10=FALSE,0,
IF(AND(S$22="Recycling",S$26="Recycling"),0,
IF(AND(S$22="Hergebruik",S$26="Recycling",S$19&gt;S$18),(S$63-1)*(S$47*S$48*S$55),
IF(AND(S$22="Recycling",S$26="Hergebruik",S$19&gt;S$18),S$47*S$48*S$58,
IF(AND(S$22="Recycling",S$26="Hergebruik",S$19&lt;=S$18),0,
IF(AND(S$22="Recycling",S$26="Recycling",S$19&lt;=S$18),0,
IF(OR(S$55="-",S$48="-"),0,
IFERROR(IF(S$63-1=0,S$47*S$48*S$55,SUM((S$63-1)*(S$47*S$48*S$55),S$47*S$48*S$58)),0))))))))</f>
        <v>0</v>
      </c>
      <c r="Y191" s="84"/>
      <c r="Z191" s="84"/>
      <c r="AA191" s="84"/>
      <c r="AB191" s="85">
        <f>-IF(Y$10=FALSE,0,
IF(AND(Y$22="Recycling",Y$26="Recycling"),0,
IF(AND(Y$22="Hergebruik",Y$26="Recycling",Y$19&gt;Y$18),(Y$63-1)*(Y$47*Y$48*Y$55),
IF(AND(Y$22="Recycling",Y$26="Hergebruik",Y$19&gt;Y$18),Y$47*Y$48*Y$58,
IF(AND(Y$22="Recycling",Y$26="Hergebruik",Y$19&lt;=Y$18),0,
IF(AND(Y$22="Recycling",Y$26="Recycling",Y$19&lt;=Y$18),0,
IF(OR(Y$55="-",Y$48="-"),0,
IFERROR(IF(Y$63-1=0,Y$47*Y$48*Y$55,SUM((Y$63-1)*(Y$47*Y$48*Y$55),Y$47*Y$48*Y$58)),0))))))))</f>
        <v>0</v>
      </c>
      <c r="AE191" s="20"/>
      <c r="AF191" s="3"/>
      <c r="AG191" s="58"/>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row>
    <row r="192" spans="1:81" x14ac:dyDescent="0.2">
      <c r="A192" s="3"/>
      <c r="B192" s="34"/>
      <c r="C192" s="34"/>
      <c r="D192" s="3"/>
      <c r="E192" s="19"/>
      <c r="F192" s="19" t="s">
        <v>66</v>
      </c>
      <c r="G192" s="47" t="s">
        <v>58</v>
      </c>
      <c r="H192" s="47"/>
      <c r="I192" s="47"/>
      <c r="K192" s="23"/>
      <c r="M192" s="84"/>
      <c r="N192" s="84"/>
      <c r="O192" s="84"/>
      <c r="P192" s="85">
        <f>-IF(M$10=FALSE,0,
IF(AND(M$22="Recycling",M$26="Recycling"),0,
IF(AND(M$22="Hergebruik",M$26="Recycling",M$19&gt;M$18),M$60*(M$63-1),
IF(AND(M$22="Recycling",M$26="Hergebruik",M$19&gt;M$18),M$60,
IF(AND(M$22="Recycling",M$26="Hergebruik",M$19&lt;=M$18),0,
IF(AND(M$22="Recycling",M$26="Recycling",M$19&lt;=M$18),0,
IFERROR(M$60*M$63,0)))))))</f>
        <v>-1000</v>
      </c>
      <c r="S192" s="84"/>
      <c r="T192" s="84"/>
      <c r="U192" s="84"/>
      <c r="V192" s="85">
        <f>-IF(S$10=FALSE,0,
IF(AND(S$22="Recycling",S$26="Recycling"),0,
IF(AND(S$22="Hergebruik",S$26="Recycling",S$19&gt;S$18),S$60*(S$63-1),
IF(AND(S$22="Recycling",S$26="Hergebruik",S$19&gt;S$18),S$60,
IF(AND(S$22="Recycling",S$26="Hergebruik",S$19&lt;=S$18),0,
IF(AND(S$22="Recycling",S$26="Recycling",S$19&lt;=S$18),0,
IFERROR(S$60*S$63,0)))))))</f>
        <v>0</v>
      </c>
      <c r="Y192" s="84"/>
      <c r="Z192" s="84"/>
      <c r="AA192" s="84"/>
      <c r="AB192" s="85">
        <f>-IF(Y$10=FALSE,0,
IF(AND(Y$22="Recycling",Y$26="Recycling"),0,
IF(AND(Y$22="Hergebruik",Y$26="Recycling",Y$19&gt;Y$18),Y$60*(Y$63-1),
IF(AND(Y$22="Recycling",Y$26="Hergebruik",Y$19&gt;Y$18),Y$60,
IF(AND(Y$22="Recycling",Y$26="Hergebruik",Y$19&lt;=Y$18),0,
IF(AND(Y$22="Recycling",Y$26="Recycling",Y$19&lt;=Y$18),0,
IFERROR(Y$60*Y$63,0)))))))</f>
        <v>0</v>
      </c>
      <c r="AE192" s="20"/>
      <c r="AF192" s="3"/>
      <c r="AG192" s="58"/>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row>
    <row r="193" spans="1:81" x14ac:dyDescent="0.2">
      <c r="A193" s="3"/>
      <c r="B193" s="34"/>
      <c r="C193" s="34"/>
      <c r="D193" s="3"/>
      <c r="E193" s="19"/>
      <c r="F193" s="21" t="s">
        <v>67</v>
      </c>
      <c r="G193" s="47" t="s">
        <v>58</v>
      </c>
      <c r="H193" s="47"/>
      <c r="I193" s="47"/>
      <c r="K193" s="23"/>
      <c r="M193" s="84"/>
      <c r="N193" s="84"/>
      <c r="O193" s="84"/>
      <c r="P193" s="85">
        <f>IF(M$10=FALSE,0,
IF(AND(M$22="Recycling",M$26="Recycling"),0,
IF(AND(M$22="Hergebruik",M$26="Recycling",M$19&gt;M$18),P$191*M$62*(M$63-1),
IF(AND(M$22="Recycling",M$26="Hergebruik",M$19&gt;M$18),P$191*M$62,
IF(AND(M$22="Recycling",M$26="Hergebruik",M$19&lt;=M$18),0,
IF(AND(M$22="Recycling",M$26="Recycling",M$19&lt;=M$18),0,
IFERROR(P$191*M$62*M$63,0)))))))</f>
        <v>-123.5</v>
      </c>
      <c r="S193" s="84"/>
      <c r="T193" s="84"/>
      <c r="U193" s="84"/>
      <c r="V193" s="85">
        <f>IF(S$10=FALSE,0,
IF(AND(S$22="Recycling",S$26="Recycling"),0,
IF(AND(S$22="Hergebruik",S$26="Recycling",S$19&gt;S$18),V$191*S$62*(S$63-1),
IF(AND(S$22="Recycling",S$26="Hergebruik",S$19&gt;S$18),V$191*S$62,
IF(AND(S$22="Recycling",S$26="Hergebruik",S$19&lt;=S$18),0,
IF(AND(S$22="Recycling",S$26="Recycling",S$19&lt;=S$18),0,
IFERROR(V$191*S$62*S$63,0)))))))</f>
        <v>0</v>
      </c>
      <c r="Y193" s="84"/>
      <c r="Z193" s="84"/>
      <c r="AA193" s="84"/>
      <c r="AB193" s="85">
        <f>IF(Y$10=FALSE,0,
IF(AND(Y$22="Recycling",Y$26="Recycling"),0,
IF(AND(Y$22="Hergebruik",Y$26="Recycling",Y$19&gt;Y$18),AB$191*Y$62*(Y$63-1),
IF(AND(Y$22="Recycling",Y$26="Hergebruik",Y$19&gt;Y$18),AB$191*Y$62,
IF(AND(Y$22="Recycling",Y$26="Hergebruik",Y$19&lt;=Y$18),0,
IF(AND(Y$22="Recycling",Y$26="Recycling",Y$19&lt;=Y$18),0,
IFERROR(AB$191*Y$62*Y$63,0)))))))</f>
        <v>0</v>
      </c>
      <c r="AE193" s="20"/>
      <c r="AF193" s="3"/>
      <c r="AG193" s="58"/>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row>
    <row r="194" spans="1:81" x14ac:dyDescent="0.2">
      <c r="A194" s="3"/>
      <c r="B194" s="34"/>
      <c r="C194" s="34"/>
      <c r="D194" s="3"/>
      <c r="E194" s="19"/>
      <c r="F194" s="19" t="s">
        <v>71</v>
      </c>
      <c r="G194" s="47" t="s">
        <v>58</v>
      </c>
      <c r="H194" s="47"/>
      <c r="I194" s="47"/>
      <c r="K194" s="23"/>
      <c r="M194" s="84"/>
      <c r="N194" s="84"/>
      <c r="O194" s="84"/>
      <c r="P194" s="85">
        <f>-IF(M$10=FALSE,0,
IF(OR(M$183=0,M$184=0),0,
IF(M$66&lt;&gt;0,M$66,
IF(AND(M$22="Recycling",M$26="Recycling"),0,
IF(AND(M$22="Hergebruik",M$26="Recycling",M$19&gt;M$18),IF(ROUNDDOWN(M$74/M$184,0)&gt;ROUNDDOWN((M$75*1000)/M$183,0),(M$69+(M$70*M$71+M$72*M$73))*(M$183/(M$75*1000))*(M$63-1),(M$69+(M$70*M$71+M$72*M$73))*(M$184/M$74)*(M$63-1)),
IF(AND(M$22="Recycling",M$26="Hergebruik",M$19&gt;M$18),IF(ROUNDDOWN(M$74/M$184,0)&gt;ROUNDDOWN((M$75*1000)/M$183,0),(M$69+(M$70*M$71+M$72*M$73))*(M$183/(M$75*1000))*M$63,(M$69+(M$70*M$71+M$72*M$73))*(M$184/M$74)*M$63),
IF(AND(M$22="Recycling",M$26="Hergebruik",M$19&lt;=M$18),0,
IF(AND(M$22="Recycling",M$26="Recycling",M$19&lt;=M$18),0,
IFERROR(IF(ROUNDDOWN(M$74/M$184,0)&gt;ROUNDDOWN((M$75*1000)/M$183,0),(M$69+(M$70*M$71+M$72*M$73))*(M$183/(M$75*1000))*M$63,(M$69+(M$70*M$71+M$72*M$73))*(M$184/M$74)*M$63),0)))))))))</f>
        <v>-4.1533333333333333</v>
      </c>
      <c r="S194" s="84"/>
      <c r="T194" s="84"/>
      <c r="U194" s="84"/>
      <c r="V194" s="85">
        <f>-IF(S$10=FALSE,0,
IF(OR(S$183=0,S$184=0),0,
IF(S$66&lt;&gt;0,S$66,
IF(AND(S$22="Recycling",S$26="Recycling"),0,
IF(AND(S$22="Hergebruik",S$26="Recycling",S$19&gt;S$18),IF(ROUNDDOWN(S$74/S$184,0)&gt;ROUNDDOWN((S$75*1000)/S$183,0),(S$69+(S$70*S$71+S$72*S$73))*(S$183/(S$75*1000))*(S$63-1),(S$69+(S$70*S$71+S$72*S$73))*(S$184/S$74)*(S$63-1)),
IF(AND(S$22="Recycling",S$26="Hergebruik",S$19&gt;S$18),IF(ROUNDDOWN(S$74/S$184,0)&gt;ROUNDDOWN((S$75*1000)/S$183,0),(S$69+(S$70*S$71+S$72*S$73))*(S$183/(S$75*1000))*S$63,(S$69+(S$70*S$71+S$72*S$73))*(S$184/S$74)*S$63),
IF(AND(S$22="Recycling",S$26="Hergebruik",S$19&lt;=S$18),0,
IF(AND(S$22="Recycling",S$26="Recycling",S$19&lt;=S$18),0,
IFERROR(IF(ROUNDDOWN(S$74/S$184,0)&gt;ROUNDDOWN((S$75*1000)/S$183,0),(S$69+(S$70*S$71+S$72*S$73))*(S$183/(S$75*1000))*S$63,(S$69+(S$70*S$71+S$72*S$73))*(S$184/S$74)*S$63),0)))))))))</f>
        <v>0</v>
      </c>
      <c r="Y194" s="84"/>
      <c r="Z194" s="84"/>
      <c r="AA194" s="84"/>
      <c r="AB194" s="85">
        <f>-IF(Y$10=FALSE,0,
IF(OR(Y$183=0,Y$184=0),0,
IF(Y$66&lt;&gt;0,Y$66,
IF(AND(Y$22="Recycling",Y$26="Recycling"),0,
IF(AND(Y$22="Hergebruik",Y$26="Recycling",Y$19&gt;Y$18),IF(ROUNDDOWN(Y$74/Y$184,0)&gt;ROUNDDOWN((Y$75*1000)/Y$183,0),(Y$69+(Y$70*Y$71+Y$72*Y$73))*(Y$183/(Y$75*1000))*(Y$63-1),(Y$69+(Y$70*Y$71+Y$72*Y$73))*(Y$184/Y$74)*(Y$63-1)),
IF(AND(Y$22="Recycling",Y$26="Hergebruik",Y$19&gt;Y$18),IF(ROUNDDOWN(Y$74/Y$184,0)&gt;ROUNDDOWN((Y$75*1000)/Y$183,0),(Y$69+(Y$70*Y$71+Y$72*Y$73))*(Y$183/(Y$75*1000))*Y$63,(Y$69+(Y$70*Y$71+Y$72*Y$73))*(Y$184/Y$74)*Y$63),
IF(AND(Y$22="Recycling",Y$26="Hergebruik",Y$19&lt;=Y$18),0,
IF(AND(Y$22="Recycling",Y$26="Recycling",Y$19&lt;=Y$18),0,
IFERROR(IF(ROUNDDOWN(Y$74/Y$184,0)&gt;ROUNDDOWN((Y$75*1000)/Y$183,0),(Y$69+(Y$70*Y$71+Y$72*Y$73))*(Y$183/(Y$75*1000))*Y$63,(Y$69+(Y$70*Y$71+Y$72*Y$73))*(Y$184/Y$74)*Y$63),0)))))))))</f>
        <v>0</v>
      </c>
      <c r="AE194" s="20"/>
      <c r="AF194" s="3"/>
      <c r="AG194" s="58"/>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row>
    <row r="195" spans="1:81" x14ac:dyDescent="0.2">
      <c r="A195" s="3"/>
      <c r="B195" s="34"/>
      <c r="C195" s="34"/>
      <c r="D195" s="3"/>
      <c r="E195" s="19"/>
      <c r="F195" s="19" t="s">
        <v>89</v>
      </c>
      <c r="G195" s="47" t="s">
        <v>58</v>
      </c>
      <c r="H195" s="47"/>
      <c r="I195" s="47"/>
      <c r="K195" s="23"/>
      <c r="M195" s="84"/>
      <c r="N195" s="84"/>
      <c r="O195" s="84"/>
      <c r="P195" s="85">
        <f>-IF(M$10=FALSE,0,
IF(AND(M$22="Recycling",M$26="Recycling"),0,
IF(AND(M$22="Hergebruik",M$26="Recycling",M$19&gt;M$18),M$79*M$77*M$78*(M$63-1),
IF(AND(M$22="Recycling",M$26="Hergebruik",M$19&gt;M$18),M$79*M$77*M$78,
IF(AND(M$22="Recycling",M$26="Hergebruik",M$19&lt;=M$18),0,
IF(AND(M$22="Recycling",M$26="Recycling",M$19&lt;=M$18),0,
IFERROR(M$79*M$77*M$78*M$63,0)))))))</f>
        <v>-150</v>
      </c>
      <c r="S195" s="84"/>
      <c r="T195" s="84"/>
      <c r="U195" s="84"/>
      <c r="V195" s="85">
        <f>-IF(S$10=FALSE,0,
IF(AND(S$22="Recycling",S$26="Recycling"),0,
IF(AND(S$22="Hergebruik",S$26="Recycling",S$19&gt;S$18),S$79*S$77*S$78*(S$63-1),
IF(AND(S$22="Recycling",S$26="Hergebruik",S$19&gt;S$18),S$79*S$77*S$78,
IF(AND(S$22="Recycling",S$26="Hergebruik",S$19&lt;=S$18),0,
IF(AND(S$22="Recycling",S$26="Recycling",S$19&lt;=S$18),0,
IFERROR(S$79*S$77*S$78*S$63,0)))))))</f>
        <v>0</v>
      </c>
      <c r="Y195" s="84"/>
      <c r="Z195" s="84"/>
      <c r="AA195" s="84"/>
      <c r="AB195" s="85">
        <f>-IF(Y$10=FALSE,0,
IF(AND(Y$22="Recycling",Y$26="Recycling"),0,
IF(AND(Y$22="Hergebruik",Y$26="Recycling",Y$19&gt;Y$18),Y$79*Y$77*Y$78*(Y$63-1),
IF(AND(Y$22="Recycling",Y$26="Hergebruik",Y$19&gt;Y$18),Y$79*Y$77*Y$78,
IF(AND(Y$22="Recycling",Y$26="Hergebruik",Y$19&lt;=Y$18),0,
IF(AND(Y$22="Recycling",Y$26="Recycling",Y$19&lt;=Y$18),0,
IFERROR(Y$79*Y$77*Y$78*Y$63,0)))))))</f>
        <v>0</v>
      </c>
      <c r="AE195" s="20"/>
      <c r="AF195" s="3"/>
      <c r="AG195" s="58"/>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row>
    <row r="196" spans="1:81" x14ac:dyDescent="0.2">
      <c r="A196" s="3"/>
      <c r="B196" s="34"/>
      <c r="C196" s="34"/>
      <c r="D196" s="3"/>
      <c r="E196" s="19"/>
      <c r="F196" s="19"/>
      <c r="K196" s="23"/>
      <c r="P196" s="85"/>
      <c r="V196" s="85"/>
      <c r="AB196" s="85"/>
      <c r="AF196" s="3"/>
      <c r="AG196" s="58"/>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row>
    <row r="197" spans="1:81" x14ac:dyDescent="0.2">
      <c r="A197" s="3"/>
      <c r="B197" s="34"/>
      <c r="C197" s="34"/>
      <c r="D197" s="3"/>
      <c r="E197" s="21" t="s">
        <v>126</v>
      </c>
      <c r="F197" s="19" t="s">
        <v>104</v>
      </c>
      <c r="G197" s="47" t="s">
        <v>58</v>
      </c>
      <c r="H197" s="47"/>
      <c r="I197" s="47"/>
      <c r="K197" s="23"/>
      <c r="P197" s="85">
        <f>IF(M$10=FALSE,0,
IF(AND(M$22="Hergebruik",M$26="Hergebruik"),0,
IF(AND(M$22="Hergebruik",M$26="Recycling",M$19&gt;M$18),M$185,
IF(AND(M$22="Hergebruik",M$26="Recycling",M$19&lt;=M$18),0,
IF(AND(M$22="Recycling",M$26="Hergebruik",M$19&gt;M$18),M$185*(M$63-1),
IF(AND(M$22="Recycling",M$26="Hergebruik",M$19&lt;=M$18),M$185,
IF(AND(M$22="Recycling",M$26="Recycling",M$19&lt;=M$18),M$185,
IFERROR(M$185*M$63,0))))))))</f>
        <v>2</v>
      </c>
      <c r="V197" s="85">
        <f>IF(S$10=FALSE,0,
IF(AND(S$22="Hergebruik",S$26="Hergebruik"),0,
IF(AND(S$22="Hergebruik",S$26="Recycling",S$19&gt;S$18),S$185,
IF(AND(S$22="Hergebruik",S$26="Recycling",S$19&lt;=S$18),0,
IF(AND(S$22="Recycling",S$26="Hergebruik",S$19&gt;S$18),S$185*(S$63-1),
IF(AND(S$22="Recycling",S$26="Hergebruik",S$19&lt;=S$18),S$185,
IF(AND(S$22="Recycling",S$26="Recycling",S$19&lt;=S$18),S$185,
IFERROR(S$185*S$63,0))))))))</f>
        <v>0</v>
      </c>
      <c r="AB197" s="85">
        <f>IF(Y$10=FALSE,0,
IF(AND(Y$22="Hergebruik",Y$26="Hergebruik"),0,
IF(AND(Y$22="Hergebruik",Y$26="Recycling",Y$19&gt;Y$18),Y$185,
IF(AND(Y$22="Hergebruik",Y$26="Recycling",Y$19&lt;=Y$18),0,
IF(AND(Y$22="Recycling",Y$26="Hergebruik",Y$19&gt;Y$18),Y$185*(Y$63-1),
IF(AND(Y$22="Recycling",Y$26="Hergebruik",Y$19&lt;=Y$18),Y$185,
IF(AND(Y$22="Recycling",Y$26="Recycling",Y$19&lt;=Y$18),Y$185,
IFERROR(Y$185*Y$63,0))))))))</f>
        <v>0</v>
      </c>
      <c r="AE197" s="20"/>
      <c r="AF197" s="3"/>
      <c r="AG197" s="58"/>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row>
    <row r="198" spans="1:81" x14ac:dyDescent="0.2">
      <c r="A198" s="3"/>
      <c r="B198" s="34"/>
      <c r="C198" s="34"/>
      <c r="D198" s="3"/>
      <c r="E198" s="86"/>
      <c r="F198" s="19"/>
      <c r="G198" s="47"/>
      <c r="H198" s="47"/>
      <c r="I198" s="47"/>
      <c r="K198" s="23"/>
      <c r="P198" s="85"/>
      <c r="V198" s="85"/>
      <c r="AB198" s="85"/>
      <c r="AF198" s="3"/>
      <c r="AG198" s="58"/>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row>
    <row r="199" spans="1:81" x14ac:dyDescent="0.2">
      <c r="A199" s="3"/>
      <c r="B199" s="34"/>
      <c r="C199" s="34"/>
      <c r="D199" s="3"/>
      <c r="E199" s="19" t="s">
        <v>127</v>
      </c>
      <c r="F199" s="21" t="s">
        <v>128</v>
      </c>
      <c r="G199" s="47" t="s">
        <v>58</v>
      </c>
      <c r="H199" s="47"/>
      <c r="I199" s="47"/>
      <c r="K199" s="23"/>
      <c r="P199" s="85">
        <f>IF(M$10=FALSE,0,
IF(AND(M$22="Recycling",M$26="Recycling"),0,
IF(AND(M$22="Hergebruik",M$26="Recycling",M$19&gt;M$18),SUM(P$189:P$195),
IF(AND(M$22="Recycling",M$26="Hergebruik",M$19&gt;M$18),SUM(P$189:P$195),
IF(AND(M$22="Recycling",M$26="Hergebruik",M$19&lt;=M$18),0,
IF(AND(M$22="Recycling",M$26="Recycling",M$19&lt;=M$18),0,
IFERROR(SUM(P$189:P$195),0)))))))</f>
        <v>20952.346666666668</v>
      </c>
      <c r="V199" s="85">
        <f>IF(S$10=FALSE,0,
IF(AND(S$22="Recycling",S$26="Recycling"),0,
IF(AND(S$22="Hergebruik",S$26="Recycling",S$19&gt;S$18),SUM(V$189:V$195),
IF(AND(S$22="Recycling",S$26="Hergebruik",S$19&gt;S$18),SUM(V$189:V$195),
IF(AND(S$22="Recycling",S$26="Hergebruik",S$19&lt;=S$18),0,
IF(AND(S$22="Recycling",S$26="Recycling",S$19&lt;=S$18),0,
IFERROR(SUM(V$189:V$195),0)))))))</f>
        <v>0</v>
      </c>
      <c r="AB199" s="85">
        <f>IF(Y$10=FALSE,0,
IF(AND(Y$22="Recycling",Y$26="Recycling"),0,
IF(AND(Y$22="Hergebruik",Y$26="Recycling",Y$19&gt;Y$18),SUM(AB$189:AB$195),
IF(AND(Y$22="Recycling",Y$26="Hergebruik",Y$19&gt;Y$18),SUM(AB$189:AB$195),
IF(AND(Y$22="Recycling",Y$26="Hergebruik",Y$19&lt;=Y$18),0,
IF(AND(Y$22="Recycling",Y$26="Recycling",Y$19&lt;=Y$18),0,
IFERROR(SUM(AB$189:AB$195),0)))))))</f>
        <v>0</v>
      </c>
      <c r="AE199" s="20"/>
      <c r="AF199" s="3"/>
      <c r="AG199" s="58"/>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row>
    <row r="200" spans="1:81" x14ac:dyDescent="0.2">
      <c r="A200" s="3"/>
      <c r="B200" s="34"/>
      <c r="C200" s="34"/>
      <c r="D200" s="3"/>
      <c r="E200" s="19"/>
      <c r="F200" s="21" t="s">
        <v>129</v>
      </c>
      <c r="G200" s="47" t="s">
        <v>58</v>
      </c>
      <c r="H200" s="47"/>
      <c r="I200" s="47"/>
      <c r="K200" s="23"/>
      <c r="P200" s="85">
        <f>IF(M$10=FALSE,0,P$197)</f>
        <v>2</v>
      </c>
      <c r="V200" s="85">
        <f>IF(S$10=FALSE,0,V$197)</f>
        <v>0</v>
      </c>
      <c r="AB200" s="85">
        <f>IF(Y$10=FALSE,0,AB$197)</f>
        <v>0</v>
      </c>
      <c r="AE200" s="20"/>
      <c r="AF200" s="3"/>
      <c r="AG200" s="58"/>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row>
    <row r="201" spans="1:81" x14ac:dyDescent="0.2">
      <c r="A201" s="3"/>
      <c r="B201" s="34"/>
      <c r="C201" s="34"/>
      <c r="D201" s="3"/>
      <c r="E201" s="19"/>
      <c r="F201" s="21"/>
      <c r="G201" s="47"/>
      <c r="H201" s="47"/>
      <c r="I201" s="47"/>
      <c r="K201" s="23"/>
      <c r="P201" s="85"/>
      <c r="V201" s="85"/>
      <c r="AB201" s="85"/>
      <c r="AF201" s="3"/>
      <c r="AG201" s="58"/>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row>
    <row r="202" spans="1:81" x14ac:dyDescent="0.2">
      <c r="A202" s="3"/>
      <c r="B202" s="34"/>
      <c r="C202" s="34"/>
      <c r="D202" s="3"/>
      <c r="E202" s="19" t="s">
        <v>119</v>
      </c>
      <c r="F202" s="21" t="s">
        <v>130</v>
      </c>
      <c r="G202" s="47" t="s">
        <v>58</v>
      </c>
      <c r="H202" s="47"/>
      <c r="I202" s="47"/>
      <c r="K202" s="23"/>
      <c r="P202" s="85">
        <f>IF(M$10=FALSE,0,
IF(AND(M$22="Recycling",M$26="Recycling"),0,
IF(AND(M$22="Hergebruik",M$26="Recycling",M$19&gt;M$18),P$199*M$23,
IF(AND(M$22="Recycling",M$26="Hergebruik",M$19&gt;M$18),P$199*M$27,
IF(AND(M$22="Recycling",M$26="Hergebruik",M$19&lt;=M$18),0,
IF(AND(M$22="Hergebruik",M$26="Hergebruik",M$19&lt;=M$18),P$199*M$23,
IF(AND(M$22="Hergebruik",M$26="Hergebruik",M$19&gt;M$18),SUM(((P$199/M$63)*M$23)*(M$63-1),(P$199/M$63)*M$27),
IFERROR(P$199*M$23,0))))))))</f>
        <v>20952.346666666668</v>
      </c>
      <c r="V202" s="85">
        <f>IF(S$10=FALSE,0,
IF(AND(S$22="Recycling",S$26="Recycling"),0,
IF(AND(S$22="Hergebruik",S$26="Recycling",S$19&gt;S$18),V$199*S$23,
IF(AND(S$22="Recycling",S$26="Hergebruik",S$19&gt;S$18),V$199*S$27,
IF(AND(S$22="Recycling",S$26="Hergebruik",S$19&lt;=S$18),0,
IF(AND(S$22="Hergebruik",S$26="Hergebruik",S$19&lt;=S$18),V$199*S$23,
IF(AND(S$22="Hergebruik",S$26="Hergebruik",S$19&gt;S$18),SUM(((V$199/S$63)*S$23)*(S$63-1),(V$199/S$63)*S$27),
IFERROR(V$199*S$23,0))))))))</f>
        <v>0</v>
      </c>
      <c r="AB202" s="85">
        <f>IF(Y$10=FALSE,0,
IF(AND(Y$22="Recycling",Y$26="Recycling"),0,
IF(AND(Y$22="Hergebruik",Y$26="Recycling",Y$19&gt;Y$18),AB$199*Y$23,
IF(AND(Y$22="Recycling",Y$26="Hergebruik",Y$19&gt;Y$18),AB$199*Y$27,
IF(AND(Y$22="Recycling",Y$26="Hergebruik",Y$19&lt;=Y$18),0,
IF(AND(Y$22="Hergebruik",Y$26="Hergebruik",Y$19&lt;=Y$18),AB$199*Y$23,
IF(AND(Y$22="Hergebruik",Y$26="Hergebruik",Y$19&gt;Y$18),SUM(((AB$199/Y$63)*Y$23)*(Y$63-1),(AB$199/Y$63)*Y$27),
IFERROR(AB$199*Y$23,0))))))))</f>
        <v>0</v>
      </c>
      <c r="AE202" s="20"/>
      <c r="AF202" s="3"/>
      <c r="AG202" s="58"/>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row>
    <row r="203" spans="1:81" x14ac:dyDescent="0.2">
      <c r="A203" s="3"/>
      <c r="B203" s="34"/>
      <c r="C203" s="34"/>
      <c r="D203" s="3"/>
      <c r="E203" s="19"/>
      <c r="F203" s="21" t="s">
        <v>131</v>
      </c>
      <c r="G203" s="47" t="s">
        <v>58</v>
      </c>
      <c r="H203" s="47"/>
      <c r="I203" s="47"/>
      <c r="K203" s="23"/>
      <c r="P203" s="85">
        <f>IF(M$10=FALSE,0,
IF(AND(M$22="Hergebruik",M$26="Hergebruik"),0,
IF(AND(M$22="Hergebruik",M$26="Recycling",M$19&gt;M$18),P$200*M$28,
IF(AND(M$22="Recycling",M$26="Hergebruik",M$19&gt;M$18),P$200*M$24,
IF(AND(M$22="Recycling",M$26="Hergebruik",M$19&lt;=M$18),P$200*M$28,
IF(AND(M$22="Recycling",M$26="Recycling",M$19&lt;=M$18),P$200*M$24,
IF(AND(M$22="Recycling",M$26="Recycling",M$19&gt;M$18),SUM(((P$200/M$63)*M$24)*(M$63-1),(P$200/M$63)*M$28),
IFERROR(P$200*M$24,0))))))))</f>
        <v>2</v>
      </c>
      <c r="V203" s="85">
        <f>IF(S$10=FALSE,0,
IF(AND(S$22="Hergebruik",S$26="Hergebruik"),0,
IF(AND(S$22="Hergebruik",S$26="Recycling",S$19&gt;S$18),V$200*S$28,
IF(AND(S$22="Recycling",S$26="Hergebruik",S$19&gt;S$18),V$200*S$24,
IF(AND(S$22="Recycling",S$26="Hergebruik",S$19&lt;=S$18),V$200*S$28,
IF(AND(S$22="Recycling",S$26="Recycling",S$19&lt;=S$18),V$200*S$24,
IF(AND(S$22="Recycling",S$26="Recycling",S$19&gt;S$18),SUM(((V$200/S$63)*S$24)*(S$63-1),(V$200/S$63)*S$28),
IFERROR(V$200*S$24,0))))))))</f>
        <v>0</v>
      </c>
      <c r="AB203" s="85">
        <f>IF(Y$10=FALSE,0,
IF(AND(Y$22="Hergebruik",Y$26="Hergebruik"),0,
IF(AND(Y$22="Hergebruik",Y$26="Recycling",Y$19&gt;Y$18),AB$200*Y$28,
IF(AND(Y$22="Recycling",Y$26="Hergebruik",Y$19&gt;Y$18),AB$200*Y$24,
IF(AND(Y$22="Recycling",Y$26="Hergebruik",Y$19&lt;=Y$18),AB$200*Y$28,
IF(AND(Y$22="Recycling",Y$26="Recycling",Y$19&lt;=Y$18),AB$200*Y$24,
IF(AND(Y$22="Recycling",Y$26="Recycling",Y$19&gt;Y$18),SUM(((AB$200/Y$63)*Y$24)*(Y$63-1),(AB$200/Y$63)*Y$28),
IFERROR(AB$200*Y$24,0))))))))</f>
        <v>0</v>
      </c>
      <c r="AE203" s="20"/>
      <c r="AF203" s="3"/>
      <c r="AG203" s="58"/>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row>
    <row r="204" spans="1:81" x14ac:dyDescent="0.2">
      <c r="A204" s="3"/>
      <c r="B204" s="34"/>
      <c r="C204" s="34"/>
      <c r="D204" s="3"/>
      <c r="E204" s="19"/>
      <c r="F204" s="21" t="s">
        <v>132</v>
      </c>
      <c r="G204" s="47" t="s">
        <v>58</v>
      </c>
      <c r="H204" s="47"/>
      <c r="I204" s="47"/>
      <c r="K204" s="23"/>
      <c r="P204" s="85">
        <f>SUM(P$202:P$203)</f>
        <v>20954.346666666668</v>
      </c>
      <c r="V204" s="85">
        <f>SUM(V$202:V$203)</f>
        <v>0</v>
      </c>
      <c r="AB204" s="85">
        <f>SUM(AB$202:AB$203)</f>
        <v>0</v>
      </c>
      <c r="AE204" s="20"/>
      <c r="AF204" s="3"/>
      <c r="AG204" s="58"/>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row>
    <row r="205" spans="1:81" x14ac:dyDescent="0.2">
      <c r="A205" s="3"/>
      <c r="B205" s="34"/>
      <c r="C205" s="34"/>
      <c r="D205" s="3"/>
      <c r="E205" s="19"/>
      <c r="F205" s="21"/>
      <c r="G205" s="47"/>
      <c r="H205" s="47"/>
      <c r="I205" s="47"/>
      <c r="K205" s="23"/>
      <c r="P205" s="85"/>
      <c r="V205" s="85"/>
      <c r="AB205" s="85"/>
      <c r="AF205" s="3"/>
      <c r="AG205" s="58"/>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row>
    <row r="206" spans="1:81" x14ac:dyDescent="0.2">
      <c r="A206" s="3"/>
      <c r="B206" s="34"/>
      <c r="C206" s="34"/>
      <c r="D206" s="3"/>
      <c r="E206" s="19" t="s">
        <v>133</v>
      </c>
      <c r="F206" s="21" t="s">
        <v>134</v>
      </c>
      <c r="G206" s="47" t="s">
        <v>58</v>
      </c>
      <c r="H206" s="47"/>
      <c r="I206" s="47"/>
      <c r="K206" s="23"/>
      <c r="P206" s="85">
        <f>IF(M$10=FALSE,0,IF(M19=0,0,P$204/((1+M$30)/(1+M$31))^M$19))</f>
        <v>28079.263532286583</v>
      </c>
      <c r="V206" s="85">
        <f>IF(S$10=FALSE,0,IF(S19=0,0,V$204/((1+S$30)/(1+S$31))^S$19))</f>
        <v>0</v>
      </c>
      <c r="AB206" s="85">
        <f>IF(Y$10=FALSE,0,IF(Y19=0,0,AB$204/((1+Y$30)/(1+Y$31))^Y$19))</f>
        <v>0</v>
      </c>
      <c r="AE206" s="20"/>
      <c r="AF206" s="3"/>
      <c r="AG206" s="58"/>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row>
    <row r="207" spans="1:81" x14ac:dyDescent="0.2">
      <c r="A207" s="3"/>
      <c r="B207" s="34"/>
      <c r="C207" s="34"/>
      <c r="D207" s="3"/>
      <c r="E207" s="19"/>
      <c r="F207" s="21" t="s">
        <v>135</v>
      </c>
      <c r="G207" s="47" t="s">
        <v>58</v>
      </c>
      <c r="H207" s="47"/>
      <c r="I207" s="47"/>
      <c r="K207" s="23"/>
      <c r="P207" s="87">
        <f>IF(M$10=FALSE,0,
IFERROR(P$206/(M$47*M$63),0))</f>
        <v>0.73892798769175216</v>
      </c>
      <c r="V207" s="87">
        <f>IF(S$10=FALSE,0,
IFERROR(V$206/(S$47*S$63),0))</f>
        <v>0</v>
      </c>
      <c r="AB207" s="87">
        <f>IF(Y$10=FALSE,0,
IFERROR(AB$206/(Y$47*Y$63),0))</f>
        <v>0</v>
      </c>
      <c r="AE207" s="20"/>
      <c r="AF207" s="3"/>
      <c r="AG207" s="58"/>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row>
    <row r="208" spans="1:81" x14ac:dyDescent="0.2">
      <c r="A208" s="3"/>
      <c r="B208" s="34"/>
      <c r="C208" s="34"/>
      <c r="D208" s="3"/>
      <c r="AF208" s="3"/>
      <c r="AG208" s="58"/>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row>
    <row r="209" spans="1:81" x14ac:dyDescent="0.2">
      <c r="A209" s="3"/>
      <c r="B209" s="34"/>
      <c r="C209" s="34"/>
      <c r="D209" s="3"/>
      <c r="E209" s="3"/>
      <c r="F209" s="3"/>
      <c r="G209" s="34"/>
      <c r="H209" s="34"/>
      <c r="I209" s="34"/>
      <c r="J209" s="3"/>
      <c r="K209" s="3"/>
      <c r="L209" s="3"/>
      <c r="M209" s="34"/>
      <c r="N209" s="34"/>
      <c r="O209" s="34"/>
      <c r="P209" s="3"/>
      <c r="Q209" s="3"/>
      <c r="R209" s="3"/>
      <c r="S209" s="34"/>
      <c r="T209" s="34"/>
      <c r="U209" s="34"/>
      <c r="V209" s="3"/>
      <c r="W209" s="3"/>
      <c r="X209" s="3"/>
      <c r="Y209" s="34"/>
      <c r="Z209" s="34"/>
      <c r="AA209" s="34"/>
      <c r="AB209" s="3"/>
      <c r="AC209" s="3"/>
      <c r="AD209" s="3"/>
      <c r="AE209" s="3"/>
      <c r="AF209" s="3"/>
      <c r="AG209" s="58"/>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row>
    <row r="210" spans="1:81" x14ac:dyDescent="0.2">
      <c r="A210" s="3"/>
      <c r="B210" s="34"/>
      <c r="C210" s="34"/>
      <c r="D210" s="3"/>
      <c r="E210" s="3"/>
      <c r="F210" s="3"/>
      <c r="G210" s="34"/>
      <c r="H210" s="34"/>
      <c r="I210" s="34"/>
      <c r="J210" s="3"/>
      <c r="K210" s="3"/>
      <c r="L210" s="3"/>
      <c r="M210" s="34"/>
      <c r="N210" s="34"/>
      <c r="O210" s="34"/>
      <c r="P210" s="3"/>
      <c r="Q210" s="3"/>
      <c r="R210" s="3"/>
      <c r="S210" s="34"/>
      <c r="T210" s="34"/>
      <c r="U210" s="34"/>
      <c r="V210" s="3"/>
      <c r="W210" s="3"/>
      <c r="X210" s="3"/>
      <c r="Y210" s="34"/>
      <c r="Z210" s="34"/>
      <c r="AA210" s="34"/>
      <c r="AB210" s="3"/>
      <c r="AC210" s="3"/>
      <c r="AD210" s="3"/>
      <c r="AE210" s="3"/>
      <c r="AF210" s="3"/>
      <c r="AG210" s="58"/>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row>
    <row r="211" spans="1:81" x14ac:dyDescent="0.2">
      <c r="A211" s="3"/>
      <c r="B211" s="34"/>
      <c r="C211" s="34"/>
      <c r="D211" s="3"/>
      <c r="E211" s="3"/>
      <c r="F211" s="3"/>
      <c r="G211" s="34"/>
      <c r="H211" s="34"/>
      <c r="I211" s="34"/>
      <c r="J211" s="3"/>
      <c r="K211" s="3"/>
      <c r="L211" s="3"/>
      <c r="M211" s="34"/>
      <c r="N211" s="34"/>
      <c r="O211" s="34"/>
      <c r="P211" s="3"/>
      <c r="Q211" s="3"/>
      <c r="R211" s="3"/>
      <c r="S211" s="34"/>
      <c r="T211" s="34"/>
      <c r="U211" s="34"/>
      <c r="V211" s="3"/>
      <c r="W211" s="3"/>
      <c r="X211" s="3"/>
      <c r="Y211" s="34"/>
      <c r="Z211" s="34"/>
      <c r="AA211" s="34"/>
      <c r="AB211" s="3"/>
      <c r="AC211" s="3"/>
      <c r="AD211" s="3"/>
      <c r="AE211" s="3"/>
      <c r="AF211" s="3"/>
      <c r="AG211" s="58"/>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row>
    <row r="212" spans="1:81" x14ac:dyDescent="0.2">
      <c r="A212" s="3"/>
      <c r="B212" s="34"/>
      <c r="C212" s="34"/>
      <c r="D212" s="3"/>
      <c r="E212" s="3"/>
      <c r="F212" s="3"/>
      <c r="G212" s="34"/>
      <c r="H212" s="34"/>
      <c r="I212" s="34"/>
      <c r="J212" s="3"/>
      <c r="K212" s="3"/>
      <c r="L212" s="3"/>
      <c r="M212" s="34"/>
      <c r="N212" s="34"/>
      <c r="O212" s="34"/>
      <c r="P212" s="3"/>
      <c r="Q212" s="3"/>
      <c r="R212" s="3"/>
      <c r="S212" s="34"/>
      <c r="T212" s="34"/>
      <c r="U212" s="34"/>
      <c r="V212" s="3"/>
      <c r="W212" s="3"/>
      <c r="X212" s="3"/>
      <c r="Y212" s="34"/>
      <c r="Z212" s="34"/>
      <c r="AA212" s="34"/>
      <c r="AB212" s="3"/>
      <c r="AC212" s="3"/>
      <c r="AD212" s="3"/>
      <c r="AE212" s="3"/>
      <c r="AF212" s="3"/>
      <c r="AG212" s="58"/>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row>
    <row r="213" spans="1:81" x14ac:dyDescent="0.2">
      <c r="A213" s="3"/>
      <c r="B213" s="34"/>
      <c r="C213" s="34"/>
      <c r="D213" s="3"/>
      <c r="E213" s="3"/>
      <c r="F213" s="3"/>
      <c r="G213" s="34"/>
      <c r="H213" s="34"/>
      <c r="I213" s="34"/>
      <c r="J213" s="3"/>
      <c r="K213" s="3"/>
      <c r="L213" s="3"/>
      <c r="M213" s="34"/>
      <c r="N213" s="34"/>
      <c r="O213" s="34"/>
      <c r="P213" s="3"/>
      <c r="Q213" s="3"/>
      <c r="R213" s="3"/>
      <c r="S213" s="34"/>
      <c r="T213" s="34"/>
      <c r="U213" s="34"/>
      <c r="V213" s="3"/>
      <c r="W213" s="3"/>
      <c r="X213" s="3"/>
      <c r="Y213" s="34"/>
      <c r="Z213" s="34"/>
      <c r="AA213" s="34"/>
      <c r="AB213" s="3"/>
      <c r="AC213" s="3"/>
      <c r="AD213" s="3"/>
      <c r="AE213" s="3"/>
      <c r="AF213" s="3"/>
      <c r="AG213" s="58"/>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row>
    <row r="214" spans="1:81" x14ac:dyDescent="0.2">
      <c r="A214" s="3"/>
      <c r="B214" s="34"/>
      <c r="C214" s="34"/>
      <c r="D214" s="3"/>
      <c r="E214" s="3"/>
      <c r="F214" s="3"/>
      <c r="G214" s="34"/>
      <c r="H214" s="34"/>
      <c r="I214" s="34"/>
      <c r="J214" s="3"/>
      <c r="K214" s="3"/>
      <c r="L214" s="3"/>
      <c r="M214" s="34"/>
      <c r="N214" s="34"/>
      <c r="O214" s="34"/>
      <c r="P214" s="3"/>
      <c r="Q214" s="3"/>
      <c r="R214" s="3"/>
      <c r="S214" s="34"/>
      <c r="T214" s="34"/>
      <c r="U214" s="34"/>
      <c r="V214" s="3"/>
      <c r="W214" s="3"/>
      <c r="X214" s="3"/>
      <c r="Y214" s="34"/>
      <c r="Z214" s="34"/>
      <c r="AA214" s="34"/>
      <c r="AB214" s="3"/>
      <c r="AC214" s="3"/>
      <c r="AD214" s="3"/>
      <c r="AE214" s="3"/>
      <c r="AF214" s="3"/>
      <c r="AG214" s="58"/>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row>
    <row r="215" spans="1:81" x14ac:dyDescent="0.2">
      <c r="A215" s="3"/>
      <c r="B215" s="34"/>
      <c r="C215" s="34"/>
      <c r="D215" s="3"/>
      <c r="E215" s="3"/>
      <c r="F215" s="3"/>
      <c r="G215" s="34"/>
      <c r="H215" s="34"/>
      <c r="I215" s="34"/>
      <c r="J215" s="3"/>
      <c r="K215" s="3"/>
      <c r="L215" s="3"/>
      <c r="M215" s="34"/>
      <c r="N215" s="34"/>
      <c r="O215" s="34"/>
      <c r="P215" s="3"/>
      <c r="Q215" s="3"/>
      <c r="R215" s="3"/>
      <c r="S215" s="34"/>
      <c r="T215" s="34"/>
      <c r="U215" s="34"/>
      <c r="V215" s="3"/>
      <c r="W215" s="3"/>
      <c r="X215" s="3"/>
      <c r="Y215" s="34"/>
      <c r="Z215" s="34"/>
      <c r="AA215" s="34"/>
      <c r="AB215" s="3"/>
      <c r="AC215" s="3"/>
      <c r="AD215" s="3"/>
      <c r="AE215" s="3"/>
      <c r="AF215" s="3"/>
      <c r="AG215" s="58"/>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row>
    <row r="216" spans="1:81" x14ac:dyDescent="0.2">
      <c r="A216" s="3"/>
      <c r="B216" s="34"/>
      <c r="C216" s="34"/>
      <c r="D216" s="3"/>
      <c r="E216" s="3"/>
      <c r="F216" s="3"/>
      <c r="G216" s="34"/>
      <c r="H216" s="34"/>
      <c r="I216" s="34"/>
      <c r="J216" s="3"/>
      <c r="K216" s="3"/>
      <c r="L216" s="3"/>
      <c r="M216" s="34"/>
      <c r="N216" s="34"/>
      <c r="O216" s="34"/>
      <c r="P216" s="3"/>
      <c r="Q216" s="3"/>
      <c r="R216" s="3"/>
      <c r="S216" s="34"/>
      <c r="T216" s="34"/>
      <c r="U216" s="34"/>
      <c r="V216" s="3"/>
      <c r="W216" s="3"/>
      <c r="X216" s="3"/>
      <c r="Y216" s="34"/>
      <c r="Z216" s="34"/>
      <c r="AA216" s="34"/>
      <c r="AB216" s="3"/>
      <c r="AC216" s="3"/>
      <c r="AD216" s="3"/>
      <c r="AE216" s="3"/>
      <c r="AF216" s="3"/>
      <c r="AG216" s="58"/>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row>
    <row r="217" spans="1:81" x14ac:dyDescent="0.2">
      <c r="A217" s="3"/>
      <c r="B217" s="34"/>
      <c r="C217" s="34"/>
      <c r="D217" s="3"/>
      <c r="E217" s="3"/>
      <c r="F217" s="3"/>
      <c r="G217" s="34"/>
      <c r="H217" s="34"/>
      <c r="I217" s="34"/>
      <c r="J217" s="3"/>
      <c r="K217" s="3"/>
      <c r="L217" s="3"/>
      <c r="M217" s="34"/>
      <c r="N217" s="34"/>
      <c r="O217" s="34"/>
      <c r="P217" s="3"/>
      <c r="Q217" s="3"/>
      <c r="R217" s="3"/>
      <c r="S217" s="34"/>
      <c r="T217" s="34"/>
      <c r="U217" s="34"/>
      <c r="V217" s="3"/>
      <c r="W217" s="3"/>
      <c r="X217" s="3"/>
      <c r="Y217" s="34"/>
      <c r="Z217" s="34"/>
      <c r="AA217" s="34"/>
      <c r="AB217" s="3"/>
      <c r="AC217" s="3"/>
      <c r="AD217" s="3"/>
      <c r="AE217" s="3"/>
      <c r="AF217" s="3"/>
      <c r="AG217" s="58"/>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row>
    <row r="218" spans="1:81" x14ac:dyDescent="0.2">
      <c r="A218" s="3"/>
      <c r="B218" s="34"/>
      <c r="C218" s="34"/>
      <c r="D218" s="3"/>
      <c r="E218" s="3"/>
      <c r="F218" s="3"/>
      <c r="G218" s="34"/>
      <c r="H218" s="34"/>
      <c r="I218" s="34"/>
      <c r="J218" s="3"/>
      <c r="K218" s="3"/>
      <c r="L218" s="3"/>
      <c r="M218" s="34"/>
      <c r="N218" s="34"/>
      <c r="O218" s="34"/>
      <c r="P218" s="3"/>
      <c r="Q218" s="3"/>
      <c r="R218" s="3"/>
      <c r="S218" s="34"/>
      <c r="T218" s="34"/>
      <c r="U218" s="34"/>
      <c r="V218" s="3"/>
      <c r="W218" s="3"/>
      <c r="X218" s="3"/>
      <c r="Y218" s="34"/>
      <c r="Z218" s="34"/>
      <c r="AA218" s="34"/>
      <c r="AB218" s="3"/>
      <c r="AC218" s="3"/>
      <c r="AD218" s="3"/>
      <c r="AE218" s="3"/>
      <c r="AF218" s="3"/>
      <c r="AG218" s="58"/>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row>
    <row r="219" spans="1:81" x14ac:dyDescent="0.2">
      <c r="A219" s="3"/>
      <c r="B219" s="34"/>
      <c r="C219" s="34"/>
      <c r="D219" s="3"/>
      <c r="E219" s="3"/>
      <c r="F219" s="3"/>
      <c r="G219" s="34"/>
      <c r="H219" s="34"/>
      <c r="I219" s="34"/>
      <c r="J219" s="3"/>
      <c r="K219" s="3"/>
      <c r="L219" s="3"/>
      <c r="M219" s="34"/>
      <c r="N219" s="34"/>
      <c r="O219" s="34"/>
      <c r="P219" s="3"/>
      <c r="Q219" s="3"/>
      <c r="R219" s="3"/>
      <c r="S219" s="34"/>
      <c r="T219" s="34"/>
      <c r="U219" s="34"/>
      <c r="V219" s="3"/>
      <c r="W219" s="3"/>
      <c r="X219" s="3"/>
      <c r="Y219" s="34"/>
      <c r="Z219" s="34"/>
      <c r="AA219" s="34"/>
      <c r="AB219" s="3"/>
      <c r="AC219" s="3"/>
      <c r="AD219" s="3"/>
      <c r="AE219" s="3"/>
      <c r="AF219" s="3"/>
      <c r="AG219" s="58"/>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row>
    <row r="220" spans="1:81" x14ac:dyDescent="0.2">
      <c r="A220" s="3"/>
      <c r="B220" s="34"/>
      <c r="C220" s="34"/>
      <c r="D220" s="3"/>
      <c r="E220" s="3"/>
      <c r="F220" s="3"/>
      <c r="G220" s="34"/>
      <c r="H220" s="34"/>
      <c r="I220" s="34"/>
      <c r="J220" s="3"/>
      <c r="K220" s="3"/>
      <c r="L220" s="3"/>
      <c r="M220" s="34"/>
      <c r="N220" s="34"/>
      <c r="O220" s="34"/>
      <c r="P220" s="3"/>
      <c r="Q220" s="3"/>
      <c r="R220" s="3"/>
      <c r="S220" s="34"/>
      <c r="T220" s="34"/>
      <c r="U220" s="34"/>
      <c r="V220" s="3"/>
      <c r="W220" s="3"/>
      <c r="X220" s="3"/>
      <c r="Y220" s="34"/>
      <c r="Z220" s="34"/>
      <c r="AA220" s="34"/>
      <c r="AB220" s="3"/>
      <c r="AC220" s="3"/>
      <c r="AD220" s="3"/>
      <c r="AE220" s="3"/>
      <c r="AF220" s="3"/>
      <c r="AG220" s="58"/>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row>
    <row r="221" spans="1:81" x14ac:dyDescent="0.2">
      <c r="A221" s="3"/>
      <c r="B221" s="34"/>
      <c r="C221" s="34"/>
      <c r="D221" s="3"/>
      <c r="E221" s="3"/>
      <c r="F221" s="3"/>
      <c r="G221" s="34"/>
      <c r="H221" s="34"/>
      <c r="I221" s="34"/>
      <c r="J221" s="3"/>
      <c r="K221" s="3"/>
      <c r="L221" s="3"/>
      <c r="M221" s="34"/>
      <c r="N221" s="34"/>
      <c r="O221" s="34"/>
      <c r="P221" s="3"/>
      <c r="Q221" s="3"/>
      <c r="R221" s="3"/>
      <c r="S221" s="34"/>
      <c r="T221" s="34"/>
      <c r="U221" s="34"/>
      <c r="V221" s="3"/>
      <c r="W221" s="3"/>
      <c r="X221" s="3"/>
      <c r="Y221" s="34"/>
      <c r="Z221" s="34"/>
      <c r="AA221" s="34"/>
      <c r="AB221" s="3"/>
      <c r="AC221" s="3"/>
      <c r="AD221" s="3"/>
      <c r="AE221" s="3"/>
      <c r="AF221" s="3"/>
      <c r="AG221" s="58"/>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row>
    <row r="222" spans="1:81" x14ac:dyDescent="0.2">
      <c r="A222" s="3"/>
      <c r="B222" s="34"/>
      <c r="C222" s="34"/>
      <c r="D222" s="3"/>
      <c r="E222" s="3"/>
      <c r="F222" s="3"/>
      <c r="G222" s="34"/>
      <c r="H222" s="34"/>
      <c r="I222" s="34"/>
      <c r="J222" s="3"/>
      <c r="K222" s="3"/>
      <c r="L222" s="3"/>
      <c r="M222" s="34"/>
      <c r="N222" s="34"/>
      <c r="O222" s="34"/>
      <c r="P222" s="3"/>
      <c r="Q222" s="3"/>
      <c r="R222" s="3"/>
      <c r="S222" s="34"/>
      <c r="T222" s="34"/>
      <c r="U222" s="34"/>
      <c r="V222" s="3"/>
      <c r="W222" s="3"/>
      <c r="X222" s="3"/>
      <c r="Y222" s="34"/>
      <c r="Z222" s="34"/>
      <c r="AA222" s="34"/>
      <c r="AB222" s="3"/>
      <c r="AC222" s="3"/>
      <c r="AD222" s="3"/>
      <c r="AE222" s="3"/>
      <c r="AF222" s="3"/>
      <c r="AG222" s="58"/>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row>
    <row r="223" spans="1:81" x14ac:dyDescent="0.2">
      <c r="A223" s="3"/>
      <c r="B223" s="34"/>
      <c r="C223" s="34"/>
      <c r="D223" s="3"/>
      <c r="E223" s="3"/>
      <c r="F223" s="3"/>
      <c r="G223" s="34"/>
      <c r="H223" s="34"/>
      <c r="I223" s="34"/>
      <c r="J223" s="3"/>
      <c r="K223" s="3"/>
      <c r="L223" s="3"/>
      <c r="M223" s="34"/>
      <c r="N223" s="34"/>
      <c r="O223" s="34"/>
      <c r="P223" s="3"/>
      <c r="Q223" s="3"/>
      <c r="R223" s="3"/>
      <c r="S223" s="34"/>
      <c r="T223" s="34"/>
      <c r="U223" s="34"/>
      <c r="V223" s="3"/>
      <c r="W223" s="3"/>
      <c r="X223" s="3"/>
      <c r="Y223" s="34"/>
      <c r="Z223" s="34"/>
      <c r="AA223" s="34"/>
      <c r="AB223" s="3"/>
      <c r="AC223" s="3"/>
      <c r="AD223" s="3"/>
      <c r="AE223" s="3"/>
      <c r="AF223" s="3"/>
      <c r="AG223" s="58"/>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row>
    <row r="224" spans="1:81" x14ac:dyDescent="0.2">
      <c r="A224" s="3"/>
      <c r="B224" s="34"/>
      <c r="C224" s="34"/>
      <c r="D224" s="3"/>
      <c r="E224" s="3"/>
      <c r="F224" s="3"/>
      <c r="G224" s="34"/>
      <c r="H224" s="34"/>
      <c r="I224" s="34"/>
      <c r="J224" s="3"/>
      <c r="K224" s="3"/>
      <c r="L224" s="3"/>
      <c r="M224" s="34"/>
      <c r="N224" s="34"/>
      <c r="O224" s="34"/>
      <c r="P224" s="3"/>
      <c r="Q224" s="3"/>
      <c r="R224" s="3"/>
      <c r="S224" s="34"/>
      <c r="T224" s="34"/>
      <c r="U224" s="34"/>
      <c r="V224" s="3"/>
      <c r="W224" s="3"/>
      <c r="X224" s="3"/>
      <c r="Y224" s="34"/>
      <c r="Z224" s="34"/>
      <c r="AA224" s="34"/>
      <c r="AB224" s="3"/>
      <c r="AC224" s="3"/>
      <c r="AD224" s="3"/>
      <c r="AE224" s="3"/>
      <c r="AF224" s="3"/>
      <c r="AG224" s="58"/>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row>
    <row r="225" spans="1:81" x14ac:dyDescent="0.2">
      <c r="A225" s="3"/>
      <c r="B225" s="34"/>
      <c r="C225" s="34"/>
      <c r="D225" s="3"/>
      <c r="E225" s="3"/>
      <c r="F225" s="3"/>
      <c r="G225" s="34"/>
      <c r="H225" s="34"/>
      <c r="I225" s="34"/>
      <c r="J225" s="3"/>
      <c r="K225" s="3"/>
      <c r="L225" s="3"/>
      <c r="M225" s="34"/>
      <c r="N225" s="34"/>
      <c r="O225" s="34"/>
      <c r="P225" s="3"/>
      <c r="Q225" s="3"/>
      <c r="R225" s="3"/>
      <c r="S225" s="34"/>
      <c r="T225" s="34"/>
      <c r="U225" s="34"/>
      <c r="V225" s="3"/>
      <c r="W225" s="3"/>
      <c r="X225" s="3"/>
      <c r="Y225" s="34"/>
      <c r="Z225" s="34"/>
      <c r="AA225" s="34"/>
      <c r="AB225" s="3"/>
      <c r="AC225" s="3"/>
      <c r="AD225" s="3"/>
      <c r="AE225" s="3"/>
      <c r="AF225" s="3"/>
      <c r="AG225" s="58"/>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row>
    <row r="226" spans="1:81" x14ac:dyDescent="0.2">
      <c r="A226" s="3"/>
      <c r="B226" s="34"/>
      <c r="C226" s="34"/>
      <c r="D226" s="3"/>
      <c r="E226" s="3"/>
      <c r="F226" s="3"/>
      <c r="G226" s="34"/>
      <c r="H226" s="34"/>
      <c r="I226" s="34"/>
      <c r="J226" s="3"/>
      <c r="K226" s="3"/>
      <c r="L226" s="3"/>
      <c r="M226" s="34"/>
      <c r="N226" s="34"/>
      <c r="O226" s="34"/>
      <c r="P226" s="3"/>
      <c r="Q226" s="3"/>
      <c r="R226" s="3"/>
      <c r="S226" s="34"/>
      <c r="T226" s="34"/>
      <c r="U226" s="34"/>
      <c r="V226" s="3"/>
      <c r="W226" s="3"/>
      <c r="X226" s="3"/>
      <c r="Y226" s="34"/>
      <c r="Z226" s="34"/>
      <c r="AA226" s="34"/>
      <c r="AB226" s="3"/>
      <c r="AC226" s="3"/>
      <c r="AD226" s="3"/>
      <c r="AE226" s="3"/>
      <c r="AF226" s="3"/>
      <c r="AG226" s="58"/>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row>
    <row r="227" spans="1:81" x14ac:dyDescent="0.2">
      <c r="A227" s="3"/>
      <c r="B227" s="34"/>
      <c r="C227" s="34"/>
      <c r="D227" s="3"/>
      <c r="E227" s="3"/>
      <c r="F227" s="3"/>
      <c r="G227" s="34"/>
      <c r="H227" s="34"/>
      <c r="I227" s="34"/>
      <c r="J227" s="3"/>
      <c r="K227" s="3"/>
      <c r="L227" s="3"/>
      <c r="M227" s="34"/>
      <c r="N227" s="34"/>
      <c r="O227" s="34"/>
      <c r="P227" s="3"/>
      <c r="Q227" s="3"/>
      <c r="R227" s="3"/>
      <c r="S227" s="34"/>
      <c r="T227" s="34"/>
      <c r="U227" s="34"/>
      <c r="V227" s="3"/>
      <c r="W227" s="3"/>
      <c r="X227" s="3"/>
      <c r="Y227" s="34"/>
      <c r="Z227" s="34"/>
      <c r="AA227" s="34"/>
      <c r="AB227" s="3"/>
      <c r="AC227" s="3"/>
      <c r="AD227" s="3"/>
      <c r="AE227" s="3"/>
      <c r="AF227" s="3"/>
      <c r="AG227" s="58"/>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row>
    <row r="228" spans="1:81" x14ac:dyDescent="0.2">
      <c r="A228" s="3"/>
      <c r="B228" s="34"/>
      <c r="C228" s="34"/>
      <c r="D228" s="3"/>
      <c r="E228" s="3"/>
      <c r="F228" s="3"/>
      <c r="G228" s="34"/>
      <c r="H228" s="34"/>
      <c r="I228" s="34"/>
      <c r="J228" s="3"/>
      <c r="K228" s="3"/>
      <c r="L228" s="3"/>
      <c r="M228" s="34"/>
      <c r="N228" s="34"/>
      <c r="O228" s="34"/>
      <c r="P228" s="3"/>
      <c r="Q228" s="3"/>
      <c r="R228" s="3"/>
      <c r="S228" s="34"/>
      <c r="T228" s="34"/>
      <c r="U228" s="34"/>
      <c r="V228" s="3"/>
      <c r="W228" s="3"/>
      <c r="X228" s="3"/>
      <c r="Y228" s="34"/>
      <c r="Z228" s="34"/>
      <c r="AA228" s="34"/>
      <c r="AB228" s="3"/>
      <c r="AC228" s="3"/>
      <c r="AD228" s="3"/>
      <c r="AE228" s="3"/>
      <c r="AF228" s="3"/>
      <c r="AG228" s="58"/>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row>
    <row r="229" spans="1:81" x14ac:dyDescent="0.2">
      <c r="A229" s="3"/>
      <c r="B229" s="34"/>
      <c r="C229" s="34"/>
      <c r="D229" s="3"/>
      <c r="E229" s="3"/>
      <c r="F229" s="3"/>
      <c r="G229" s="34"/>
      <c r="H229" s="34"/>
      <c r="I229" s="34"/>
      <c r="J229" s="3"/>
      <c r="K229" s="3"/>
      <c r="L229" s="3"/>
      <c r="M229" s="34"/>
      <c r="N229" s="34"/>
      <c r="O229" s="34"/>
      <c r="P229" s="3"/>
      <c r="Q229" s="3"/>
      <c r="R229" s="3"/>
      <c r="S229" s="34"/>
      <c r="T229" s="34"/>
      <c r="U229" s="34"/>
      <c r="V229" s="3"/>
      <c r="W229" s="3"/>
      <c r="X229" s="3"/>
      <c r="Y229" s="34"/>
      <c r="Z229" s="34"/>
      <c r="AA229" s="34"/>
      <c r="AB229" s="3"/>
      <c r="AC229" s="3"/>
      <c r="AD229" s="3"/>
      <c r="AE229" s="3"/>
      <c r="AF229" s="3"/>
      <c r="AG229" s="58"/>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row>
    <row r="230" spans="1:81" x14ac:dyDescent="0.2">
      <c r="A230" s="3"/>
      <c r="B230" s="34"/>
      <c r="C230" s="34"/>
      <c r="D230" s="3"/>
      <c r="E230" s="3"/>
      <c r="F230" s="3"/>
      <c r="G230" s="34"/>
      <c r="H230" s="34"/>
      <c r="I230" s="34"/>
      <c r="J230" s="3"/>
      <c r="K230" s="3"/>
      <c r="L230" s="3"/>
      <c r="M230" s="34"/>
      <c r="N230" s="34"/>
      <c r="O230" s="34"/>
      <c r="P230" s="3"/>
      <c r="Q230" s="3"/>
      <c r="R230" s="3"/>
      <c r="S230" s="34"/>
      <c r="T230" s="34"/>
      <c r="U230" s="34"/>
      <c r="V230" s="3"/>
      <c r="W230" s="3"/>
      <c r="X230" s="3"/>
      <c r="Y230" s="34"/>
      <c r="Z230" s="34"/>
      <c r="AA230" s="34"/>
      <c r="AB230" s="3"/>
      <c r="AC230" s="3"/>
      <c r="AD230" s="3"/>
      <c r="AE230" s="3"/>
      <c r="AF230" s="3"/>
      <c r="AG230" s="58"/>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row>
    <row r="231" spans="1:81" x14ac:dyDescent="0.2">
      <c r="A231" s="3"/>
      <c r="B231" s="34"/>
      <c r="C231" s="34"/>
      <c r="D231" s="3"/>
      <c r="E231" s="3"/>
      <c r="F231" s="3"/>
      <c r="G231" s="34"/>
      <c r="H231" s="34"/>
      <c r="I231" s="34"/>
      <c r="J231" s="3"/>
      <c r="K231" s="3"/>
      <c r="L231" s="3"/>
      <c r="M231" s="34"/>
      <c r="N231" s="34"/>
      <c r="O231" s="34"/>
      <c r="P231" s="3"/>
      <c r="Q231" s="3"/>
      <c r="R231" s="3"/>
      <c r="S231" s="34"/>
      <c r="T231" s="34"/>
      <c r="U231" s="34"/>
      <c r="V231" s="3"/>
      <c r="W231" s="3"/>
      <c r="X231" s="3"/>
      <c r="Y231" s="34"/>
      <c r="Z231" s="34"/>
      <c r="AA231" s="34"/>
      <c r="AB231" s="3"/>
      <c r="AC231" s="3"/>
      <c r="AD231" s="3"/>
      <c r="AE231" s="3"/>
      <c r="AF231" s="3"/>
      <c r="AG231" s="58"/>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row>
    <row r="232" spans="1:81" x14ac:dyDescent="0.2">
      <c r="A232" s="3"/>
      <c r="B232" s="34"/>
      <c r="C232" s="34"/>
      <c r="D232" s="3"/>
      <c r="E232" s="3"/>
      <c r="F232" s="3"/>
      <c r="G232" s="34"/>
      <c r="H232" s="34"/>
      <c r="I232" s="34"/>
      <c r="J232" s="3"/>
      <c r="K232" s="3"/>
      <c r="L232" s="3"/>
      <c r="M232" s="34"/>
      <c r="N232" s="34"/>
      <c r="O232" s="34"/>
      <c r="P232" s="3"/>
      <c r="Q232" s="3"/>
      <c r="R232" s="3"/>
      <c r="S232" s="34"/>
      <c r="T232" s="34"/>
      <c r="U232" s="34"/>
      <c r="V232" s="3"/>
      <c r="W232" s="3"/>
      <c r="X232" s="3"/>
      <c r="Y232" s="34"/>
      <c r="Z232" s="34"/>
      <c r="AA232" s="34"/>
      <c r="AB232" s="3"/>
      <c r="AC232" s="3"/>
      <c r="AD232" s="3"/>
      <c r="AE232" s="3"/>
      <c r="AF232" s="3"/>
      <c r="AG232" s="58"/>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row>
    <row r="233" spans="1:81" x14ac:dyDescent="0.2">
      <c r="A233" s="3"/>
      <c r="B233" s="34"/>
      <c r="C233" s="34"/>
      <c r="D233" s="3"/>
      <c r="E233" s="3"/>
      <c r="F233" s="3"/>
      <c r="G233" s="34"/>
      <c r="H233" s="34"/>
      <c r="I233" s="34"/>
      <c r="J233" s="3"/>
      <c r="K233" s="3"/>
      <c r="L233" s="3"/>
      <c r="M233" s="34"/>
      <c r="N233" s="34"/>
      <c r="O233" s="34"/>
      <c r="P233" s="3"/>
      <c r="Q233" s="3"/>
      <c r="R233" s="3"/>
      <c r="S233" s="34"/>
      <c r="T233" s="34"/>
      <c r="U233" s="34"/>
      <c r="V233" s="3"/>
      <c r="W233" s="3"/>
      <c r="X233" s="3"/>
      <c r="Y233" s="34"/>
      <c r="Z233" s="34"/>
      <c r="AA233" s="34"/>
      <c r="AB233" s="3"/>
      <c r="AC233" s="3"/>
      <c r="AD233" s="3"/>
      <c r="AE233" s="3"/>
      <c r="AF233" s="3"/>
      <c r="AG233" s="58"/>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row>
    <row r="234" spans="1:81" x14ac:dyDescent="0.2">
      <c r="A234" s="3"/>
      <c r="B234" s="34"/>
      <c r="C234" s="34"/>
      <c r="D234" s="3"/>
      <c r="E234" s="3"/>
      <c r="F234" s="3"/>
      <c r="G234" s="34"/>
      <c r="H234" s="34"/>
      <c r="I234" s="34"/>
      <c r="J234" s="3"/>
      <c r="K234" s="3"/>
      <c r="L234" s="3"/>
      <c r="M234" s="34"/>
      <c r="N234" s="34"/>
      <c r="O234" s="34"/>
      <c r="P234" s="3"/>
      <c r="Q234" s="3"/>
      <c r="R234" s="3"/>
      <c r="S234" s="34"/>
      <c r="T234" s="34"/>
      <c r="U234" s="34"/>
      <c r="V234" s="3"/>
      <c r="W234" s="3"/>
      <c r="X234" s="3"/>
      <c r="Y234" s="34"/>
      <c r="Z234" s="34"/>
      <c r="AA234" s="34"/>
      <c r="AB234" s="3"/>
      <c r="AC234" s="3"/>
      <c r="AD234" s="3"/>
      <c r="AE234" s="3"/>
      <c r="AF234" s="3"/>
      <c r="AG234" s="58"/>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row>
    <row r="235" spans="1:81" x14ac:dyDescent="0.2">
      <c r="A235" s="3"/>
      <c r="B235" s="34"/>
      <c r="C235" s="34"/>
      <c r="D235" s="3"/>
      <c r="E235" s="3"/>
      <c r="F235" s="3"/>
      <c r="G235" s="34"/>
      <c r="H235" s="34"/>
      <c r="I235" s="34"/>
      <c r="J235" s="3"/>
      <c r="K235" s="3"/>
      <c r="L235" s="3"/>
      <c r="M235" s="34"/>
      <c r="N235" s="34"/>
      <c r="O235" s="34"/>
      <c r="P235" s="3"/>
      <c r="Q235" s="3"/>
      <c r="R235" s="3"/>
      <c r="S235" s="34"/>
      <c r="T235" s="34"/>
      <c r="U235" s="34"/>
      <c r="V235" s="3"/>
      <c r="W235" s="3"/>
      <c r="X235" s="3"/>
      <c r="Y235" s="34"/>
      <c r="Z235" s="34"/>
      <c r="AA235" s="34"/>
      <c r="AB235" s="3"/>
      <c r="AC235" s="3"/>
      <c r="AD235" s="3"/>
      <c r="AE235" s="3"/>
      <c r="AF235" s="3"/>
      <c r="AG235" s="58"/>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row>
    <row r="236" spans="1:81" x14ac:dyDescent="0.2">
      <c r="A236" s="3"/>
      <c r="B236" s="34"/>
      <c r="C236" s="34"/>
      <c r="D236" s="3"/>
      <c r="E236" s="3"/>
      <c r="F236" s="3"/>
      <c r="G236" s="34"/>
      <c r="H236" s="34"/>
      <c r="I236" s="34"/>
      <c r="J236" s="3"/>
      <c r="K236" s="3"/>
      <c r="L236" s="3"/>
      <c r="M236" s="34"/>
      <c r="N236" s="34"/>
      <c r="O236" s="34"/>
      <c r="P236" s="3"/>
      <c r="Q236" s="3"/>
      <c r="R236" s="3"/>
      <c r="S236" s="34"/>
      <c r="T236" s="34"/>
      <c r="U236" s="34"/>
      <c r="V236" s="3"/>
      <c r="W236" s="3"/>
      <c r="X236" s="3"/>
      <c r="Y236" s="34"/>
      <c r="Z236" s="34"/>
      <c r="AA236" s="34"/>
      <c r="AB236" s="3"/>
      <c r="AC236" s="3"/>
      <c r="AD236" s="3"/>
      <c r="AE236" s="3"/>
      <c r="AF236" s="3"/>
      <c r="AG236" s="58"/>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row>
    <row r="237" spans="1:81" x14ac:dyDescent="0.2">
      <c r="A237" s="3"/>
      <c r="B237" s="34"/>
      <c r="C237" s="34"/>
      <c r="D237" s="3"/>
      <c r="E237" s="3"/>
      <c r="F237" s="3"/>
      <c r="G237" s="34"/>
      <c r="H237" s="34"/>
      <c r="I237" s="34"/>
      <c r="J237" s="3"/>
      <c r="K237" s="3"/>
      <c r="L237" s="3"/>
      <c r="M237" s="34"/>
      <c r="N237" s="34"/>
      <c r="O237" s="34"/>
      <c r="P237" s="3"/>
      <c r="Q237" s="3"/>
      <c r="R237" s="3"/>
      <c r="S237" s="34"/>
      <c r="T237" s="34"/>
      <c r="U237" s="34"/>
      <c r="V237" s="3"/>
      <c r="W237" s="3"/>
      <c r="X237" s="3"/>
      <c r="Y237" s="34"/>
      <c r="Z237" s="34"/>
      <c r="AA237" s="34"/>
      <c r="AB237" s="3"/>
      <c r="AC237" s="3"/>
      <c r="AD237" s="3"/>
      <c r="AE237" s="3"/>
      <c r="AF237" s="3"/>
      <c r="AG237" s="58"/>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row>
    <row r="238" spans="1:81" x14ac:dyDescent="0.2">
      <c r="A238" s="3"/>
      <c r="B238" s="34"/>
      <c r="C238" s="34"/>
      <c r="D238" s="3"/>
      <c r="E238" s="3"/>
      <c r="F238" s="3"/>
      <c r="G238" s="34"/>
      <c r="H238" s="34"/>
      <c r="I238" s="34"/>
      <c r="J238" s="3"/>
      <c r="K238" s="3"/>
      <c r="L238" s="3"/>
      <c r="M238" s="34"/>
      <c r="N238" s="34"/>
      <c r="O238" s="34"/>
      <c r="P238" s="3"/>
      <c r="Q238" s="3"/>
      <c r="R238" s="3"/>
      <c r="S238" s="34"/>
      <c r="T238" s="34"/>
      <c r="U238" s="34"/>
      <c r="V238" s="3"/>
      <c r="W238" s="3"/>
      <c r="X238" s="3"/>
      <c r="Y238" s="34"/>
      <c r="Z238" s="34"/>
      <c r="AA238" s="34"/>
      <c r="AB238" s="3"/>
      <c r="AC238" s="3"/>
      <c r="AD238" s="3"/>
      <c r="AE238" s="3"/>
      <c r="AF238" s="3"/>
      <c r="AG238" s="58"/>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row>
    <row r="239" spans="1:81" x14ac:dyDescent="0.2">
      <c r="A239" s="3"/>
      <c r="B239" s="34"/>
      <c r="C239" s="34"/>
      <c r="D239" s="3"/>
      <c r="E239" s="3"/>
      <c r="F239" s="3"/>
      <c r="G239" s="34"/>
      <c r="H239" s="34"/>
      <c r="I239" s="34"/>
      <c r="J239" s="3"/>
      <c r="K239" s="3"/>
      <c r="L239" s="3"/>
      <c r="M239" s="34"/>
      <c r="N239" s="34"/>
      <c r="O239" s="34"/>
      <c r="P239" s="3"/>
      <c r="Q239" s="3"/>
      <c r="R239" s="3"/>
      <c r="S239" s="34"/>
      <c r="T239" s="34"/>
      <c r="U239" s="34"/>
      <c r="V239" s="3"/>
      <c r="W239" s="3"/>
      <c r="X239" s="3"/>
      <c r="Y239" s="34"/>
      <c r="Z239" s="34"/>
      <c r="AA239" s="34"/>
      <c r="AB239" s="3"/>
      <c r="AC239" s="3"/>
      <c r="AD239" s="3"/>
      <c r="AE239" s="3"/>
      <c r="AF239" s="3"/>
      <c r="AG239" s="58"/>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row>
    <row r="240" spans="1:81" x14ac:dyDescent="0.2">
      <c r="A240" s="3"/>
      <c r="B240" s="34"/>
      <c r="C240" s="34"/>
      <c r="D240" s="3"/>
      <c r="E240" s="3"/>
      <c r="F240" s="3"/>
      <c r="G240" s="34"/>
      <c r="H240" s="34"/>
      <c r="I240" s="34"/>
      <c r="J240" s="3"/>
      <c r="K240" s="3"/>
      <c r="L240" s="3"/>
      <c r="M240" s="34"/>
      <c r="N240" s="34"/>
      <c r="O240" s="34"/>
      <c r="P240" s="3"/>
      <c r="Q240" s="3"/>
      <c r="R240" s="3"/>
      <c r="S240" s="34"/>
      <c r="T240" s="34"/>
      <c r="U240" s="34"/>
      <c r="V240" s="3"/>
      <c r="W240" s="3"/>
      <c r="X240" s="3"/>
      <c r="Y240" s="34"/>
      <c r="Z240" s="34"/>
      <c r="AA240" s="34"/>
      <c r="AB240" s="3"/>
      <c r="AC240" s="3"/>
      <c r="AD240" s="3"/>
      <c r="AE240" s="3"/>
      <c r="AF240" s="3"/>
      <c r="AG240" s="58"/>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row>
    <row r="241" spans="1:81" x14ac:dyDescent="0.2">
      <c r="A241" s="3"/>
      <c r="B241" s="34"/>
      <c r="C241" s="34"/>
      <c r="D241" s="3"/>
      <c r="E241" s="3"/>
      <c r="F241" s="3"/>
      <c r="G241" s="34"/>
      <c r="H241" s="34"/>
      <c r="I241" s="34"/>
      <c r="J241" s="3"/>
      <c r="K241" s="3"/>
      <c r="L241" s="3"/>
      <c r="M241" s="34"/>
      <c r="N241" s="34"/>
      <c r="O241" s="34"/>
      <c r="P241" s="3"/>
      <c r="Q241" s="3"/>
      <c r="R241" s="3"/>
      <c r="S241" s="34"/>
      <c r="T241" s="34"/>
      <c r="U241" s="34"/>
      <c r="V241" s="3"/>
      <c r="W241" s="3"/>
      <c r="X241" s="3"/>
      <c r="Y241" s="34"/>
      <c r="Z241" s="34"/>
      <c r="AA241" s="34"/>
      <c r="AB241" s="3"/>
      <c r="AC241" s="3"/>
      <c r="AD241" s="3"/>
      <c r="AE241" s="3"/>
      <c r="AF241" s="3"/>
      <c r="AG241" s="58"/>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row>
    <row r="242" spans="1:81" x14ac:dyDescent="0.2">
      <c r="A242" s="3"/>
      <c r="B242" s="34"/>
      <c r="C242" s="34"/>
      <c r="D242" s="3"/>
      <c r="E242" s="3"/>
      <c r="F242" s="3"/>
      <c r="G242" s="34"/>
      <c r="H242" s="34"/>
      <c r="I242" s="34"/>
      <c r="J242" s="3"/>
      <c r="K242" s="3"/>
      <c r="L242" s="3"/>
      <c r="M242" s="34"/>
      <c r="N242" s="34"/>
      <c r="O242" s="34"/>
      <c r="P242" s="3"/>
      <c r="Q242" s="3"/>
      <c r="R242" s="3"/>
      <c r="S242" s="34"/>
      <c r="T242" s="34"/>
      <c r="U242" s="34"/>
      <c r="V242" s="3"/>
      <c r="W242" s="3"/>
      <c r="X242" s="3"/>
      <c r="Y242" s="34"/>
      <c r="Z242" s="34"/>
      <c r="AA242" s="34"/>
      <c r="AB242" s="3"/>
      <c r="AC242" s="3"/>
      <c r="AD242" s="3"/>
      <c r="AE242" s="3"/>
      <c r="AF242" s="3"/>
      <c r="AG242" s="58"/>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row>
    <row r="243" spans="1:81" x14ac:dyDescent="0.2">
      <c r="A243" s="3"/>
      <c r="B243" s="34"/>
      <c r="C243" s="34"/>
      <c r="D243" s="3"/>
      <c r="E243" s="3"/>
      <c r="F243" s="3"/>
      <c r="G243" s="34"/>
      <c r="H243" s="34"/>
      <c r="I243" s="34"/>
      <c r="J243" s="3"/>
      <c r="K243" s="3"/>
      <c r="L243" s="3"/>
      <c r="M243" s="34"/>
      <c r="N243" s="34"/>
      <c r="O243" s="34"/>
      <c r="P243" s="3"/>
      <c r="Q243" s="3"/>
      <c r="R243" s="3"/>
      <c r="S243" s="34"/>
      <c r="T243" s="34"/>
      <c r="U243" s="34"/>
      <c r="V243" s="3"/>
      <c r="W243" s="3"/>
      <c r="X243" s="3"/>
      <c r="Y243" s="34"/>
      <c r="Z243" s="34"/>
      <c r="AA243" s="34"/>
      <c r="AB243" s="3"/>
      <c r="AC243" s="3"/>
      <c r="AD243" s="3"/>
      <c r="AE243" s="3"/>
      <c r="AF243" s="3"/>
      <c r="AG243" s="58"/>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row>
    <row r="244" spans="1:81" x14ac:dyDescent="0.2">
      <c r="A244" s="3"/>
      <c r="B244" s="34"/>
      <c r="C244" s="34"/>
      <c r="D244" s="3"/>
      <c r="E244" s="3"/>
      <c r="F244" s="3"/>
      <c r="G244" s="34"/>
      <c r="H244" s="34"/>
      <c r="I244" s="34"/>
      <c r="J244" s="3"/>
      <c r="K244" s="3"/>
      <c r="L244" s="3"/>
      <c r="M244" s="34"/>
      <c r="N244" s="34"/>
      <c r="O244" s="34"/>
      <c r="P244" s="3"/>
      <c r="Q244" s="3"/>
      <c r="R244" s="3"/>
      <c r="S244" s="34"/>
      <c r="T244" s="34"/>
      <c r="U244" s="34"/>
      <c r="V244" s="3"/>
      <c r="W244" s="3"/>
      <c r="X244" s="3"/>
      <c r="Y244" s="34"/>
      <c r="Z244" s="34"/>
      <c r="AA244" s="34"/>
      <c r="AB244" s="3"/>
      <c r="AC244" s="3"/>
      <c r="AD244" s="3"/>
      <c r="AE244" s="3"/>
      <c r="AF244" s="3"/>
      <c r="AG244" s="58"/>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row>
    <row r="245" spans="1:81" x14ac:dyDescent="0.2">
      <c r="A245" s="3"/>
      <c r="B245" s="34"/>
      <c r="C245" s="34"/>
      <c r="D245" s="3"/>
      <c r="E245" s="3"/>
      <c r="F245" s="3"/>
      <c r="G245" s="34"/>
      <c r="H245" s="34"/>
      <c r="I245" s="34"/>
      <c r="J245" s="3"/>
      <c r="K245" s="3"/>
      <c r="L245" s="3"/>
      <c r="M245" s="34"/>
      <c r="N245" s="34"/>
      <c r="O245" s="34"/>
      <c r="P245" s="3"/>
      <c r="Q245" s="3"/>
      <c r="R245" s="3"/>
      <c r="S245" s="34"/>
      <c r="T245" s="34"/>
      <c r="U245" s="34"/>
      <c r="V245" s="3"/>
      <c r="W245" s="3"/>
      <c r="X245" s="3"/>
      <c r="Y245" s="34"/>
      <c r="Z245" s="34"/>
      <c r="AA245" s="34"/>
      <c r="AB245" s="3"/>
      <c r="AC245" s="3"/>
      <c r="AD245" s="3"/>
      <c r="AE245" s="3"/>
      <c r="AF245" s="3"/>
      <c r="AG245" s="58"/>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row>
    <row r="246" spans="1:81" x14ac:dyDescent="0.2">
      <c r="A246" s="3"/>
      <c r="B246" s="34"/>
      <c r="C246" s="34"/>
      <c r="D246" s="3"/>
      <c r="E246" s="3"/>
      <c r="F246" s="3"/>
      <c r="G246" s="34"/>
      <c r="H246" s="34"/>
      <c r="I246" s="34"/>
      <c r="J246" s="3"/>
      <c r="K246" s="3"/>
      <c r="L246" s="3"/>
      <c r="M246" s="34"/>
      <c r="N246" s="34"/>
      <c r="O246" s="34"/>
      <c r="P246" s="3"/>
      <c r="Q246" s="3"/>
      <c r="R246" s="3"/>
      <c r="S246" s="34"/>
      <c r="T246" s="34"/>
      <c r="U246" s="34"/>
      <c r="V246" s="3"/>
      <c r="W246" s="3"/>
      <c r="X246" s="3"/>
      <c r="Y246" s="34"/>
      <c r="Z246" s="34"/>
      <c r="AA246" s="34"/>
      <c r="AB246" s="3"/>
      <c r="AC246" s="3"/>
      <c r="AD246" s="3"/>
      <c r="AE246" s="3"/>
      <c r="AF246" s="3"/>
      <c r="AG246" s="58"/>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row>
    <row r="247" spans="1:81" x14ac:dyDescent="0.2">
      <c r="A247" s="3"/>
      <c r="B247" s="34"/>
      <c r="C247" s="34"/>
      <c r="D247" s="3"/>
      <c r="E247" s="3"/>
      <c r="F247" s="3"/>
      <c r="G247" s="34"/>
      <c r="H247" s="34"/>
      <c r="I247" s="34"/>
      <c r="J247" s="3"/>
      <c r="K247" s="3"/>
      <c r="L247" s="3"/>
      <c r="M247" s="34"/>
      <c r="N247" s="34"/>
      <c r="O247" s="34"/>
      <c r="P247" s="3"/>
      <c r="Q247" s="3"/>
      <c r="R247" s="3"/>
      <c r="S247" s="34"/>
      <c r="T247" s="34"/>
      <c r="U247" s="34"/>
      <c r="V247" s="3"/>
      <c r="W247" s="3"/>
      <c r="X247" s="3"/>
      <c r="Y247" s="34"/>
      <c r="Z247" s="34"/>
      <c r="AA247" s="34"/>
      <c r="AB247" s="3"/>
      <c r="AC247" s="3"/>
      <c r="AD247" s="3"/>
      <c r="AE247" s="3"/>
      <c r="AF247" s="3"/>
      <c r="AG247" s="58"/>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row>
    <row r="248" spans="1:81" x14ac:dyDescent="0.2">
      <c r="A248" s="3"/>
      <c r="B248" s="34"/>
      <c r="C248" s="34"/>
      <c r="D248" s="3"/>
      <c r="E248" s="3"/>
      <c r="F248" s="3"/>
      <c r="G248" s="34"/>
      <c r="H248" s="34"/>
      <c r="I248" s="34"/>
      <c r="J248" s="3"/>
      <c r="K248" s="3"/>
      <c r="L248" s="3"/>
      <c r="M248" s="34"/>
      <c r="N248" s="34"/>
      <c r="O248" s="34"/>
      <c r="P248" s="3"/>
      <c r="Q248" s="3"/>
      <c r="R248" s="3"/>
      <c r="S248" s="34"/>
      <c r="T248" s="34"/>
      <c r="U248" s="34"/>
      <c r="V248" s="3"/>
      <c r="W248" s="3"/>
      <c r="X248" s="3"/>
      <c r="Y248" s="34"/>
      <c r="Z248" s="34"/>
      <c r="AA248" s="34"/>
      <c r="AB248" s="3"/>
      <c r="AC248" s="3"/>
      <c r="AD248" s="3"/>
      <c r="AE248" s="3"/>
      <c r="AF248" s="3"/>
      <c r="AG248" s="58"/>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row>
    <row r="249" spans="1:81" x14ac:dyDescent="0.2">
      <c r="A249" s="3"/>
      <c r="B249" s="34"/>
      <c r="C249" s="34"/>
      <c r="D249" s="3"/>
      <c r="E249" s="3"/>
      <c r="F249" s="3"/>
      <c r="G249" s="34"/>
      <c r="H249" s="34"/>
      <c r="I249" s="34"/>
      <c r="J249" s="3"/>
      <c r="K249" s="3"/>
      <c r="L249" s="3"/>
      <c r="M249" s="34"/>
      <c r="N249" s="34"/>
      <c r="O249" s="34"/>
      <c r="P249" s="3"/>
      <c r="Q249" s="3"/>
      <c r="R249" s="3"/>
      <c r="S249" s="34"/>
      <c r="T249" s="34"/>
      <c r="U249" s="34"/>
      <c r="V249" s="3"/>
      <c r="W249" s="3"/>
      <c r="X249" s="3"/>
      <c r="Y249" s="34"/>
      <c r="Z249" s="34"/>
      <c r="AA249" s="34"/>
      <c r="AB249" s="3"/>
      <c r="AC249" s="3"/>
      <c r="AD249" s="3"/>
      <c r="AE249" s="3"/>
      <c r="AF249" s="3"/>
      <c r="AG249" s="58"/>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row>
    <row r="250" spans="1:81" x14ac:dyDescent="0.2">
      <c r="A250" s="3"/>
      <c r="B250" s="34"/>
      <c r="C250" s="34"/>
      <c r="D250" s="3"/>
      <c r="E250" s="3"/>
      <c r="F250" s="3"/>
      <c r="G250" s="34"/>
      <c r="H250" s="34"/>
      <c r="I250" s="34"/>
      <c r="J250" s="3"/>
      <c r="K250" s="3"/>
      <c r="L250" s="3"/>
      <c r="M250" s="34"/>
      <c r="N250" s="34"/>
      <c r="O250" s="34"/>
      <c r="P250" s="3"/>
      <c r="Q250" s="3"/>
      <c r="R250" s="3"/>
      <c r="S250" s="34"/>
      <c r="T250" s="34"/>
      <c r="U250" s="34"/>
      <c r="V250" s="3"/>
      <c r="W250" s="3"/>
      <c r="X250" s="3"/>
      <c r="Y250" s="34"/>
      <c r="Z250" s="34"/>
      <c r="AA250" s="34"/>
      <c r="AB250" s="3"/>
      <c r="AC250" s="3"/>
      <c r="AD250" s="3"/>
      <c r="AE250" s="3"/>
      <c r="AF250" s="3"/>
      <c r="AG250" s="58"/>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row>
    <row r="251" spans="1:81" x14ac:dyDescent="0.2">
      <c r="A251" s="3"/>
      <c r="B251" s="34"/>
      <c r="C251" s="34"/>
      <c r="D251" s="3"/>
      <c r="E251" s="3"/>
      <c r="F251" s="3"/>
      <c r="G251" s="34"/>
      <c r="H251" s="34"/>
      <c r="I251" s="34"/>
      <c r="J251" s="3"/>
      <c r="K251" s="3"/>
      <c r="L251" s="3"/>
      <c r="M251" s="34"/>
      <c r="N251" s="34"/>
      <c r="O251" s="34"/>
      <c r="P251" s="3"/>
      <c r="Q251" s="3"/>
      <c r="R251" s="3"/>
      <c r="S251" s="34"/>
      <c r="T251" s="34"/>
      <c r="U251" s="34"/>
      <c r="V251" s="3"/>
      <c r="W251" s="3"/>
      <c r="X251" s="3"/>
      <c r="Y251" s="34"/>
      <c r="Z251" s="34"/>
      <c r="AA251" s="34"/>
      <c r="AB251" s="3"/>
      <c r="AC251" s="3"/>
      <c r="AD251" s="3"/>
      <c r="AE251" s="3"/>
      <c r="AF251" s="3"/>
      <c r="AG251" s="58"/>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row>
    <row r="252" spans="1:81" x14ac:dyDescent="0.2">
      <c r="A252" s="3"/>
      <c r="B252" s="34"/>
      <c r="C252" s="34"/>
      <c r="D252" s="3"/>
      <c r="E252" s="3"/>
      <c r="F252" s="3"/>
      <c r="G252" s="34"/>
      <c r="H252" s="34"/>
      <c r="I252" s="34"/>
      <c r="J252" s="3"/>
      <c r="K252" s="3"/>
      <c r="L252" s="3"/>
      <c r="M252" s="34"/>
      <c r="N252" s="34"/>
      <c r="O252" s="34"/>
      <c r="P252" s="3"/>
      <c r="Q252" s="3"/>
      <c r="R252" s="3"/>
      <c r="S252" s="34"/>
      <c r="T252" s="34"/>
      <c r="U252" s="34"/>
      <c r="V252" s="3"/>
      <c r="W252" s="3"/>
      <c r="X252" s="3"/>
      <c r="Y252" s="34"/>
      <c r="Z252" s="34"/>
      <c r="AA252" s="34"/>
      <c r="AB252" s="3"/>
      <c r="AC252" s="3"/>
      <c r="AD252" s="3"/>
      <c r="AE252" s="3"/>
      <c r="AF252" s="3"/>
      <c r="AG252" s="58"/>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row>
    <row r="253" spans="1:81" x14ac:dyDescent="0.2">
      <c r="A253" s="3"/>
      <c r="B253" s="34"/>
      <c r="C253" s="34"/>
      <c r="D253" s="3"/>
      <c r="E253" s="3"/>
      <c r="F253" s="3"/>
      <c r="G253" s="34"/>
      <c r="H253" s="34"/>
      <c r="I253" s="34"/>
      <c r="J253" s="3"/>
      <c r="K253" s="3"/>
      <c r="L253" s="3"/>
      <c r="M253" s="34"/>
      <c r="N253" s="34"/>
      <c r="O253" s="34"/>
      <c r="P253" s="3"/>
      <c r="Q253" s="3"/>
      <c r="R253" s="3"/>
      <c r="S253" s="34"/>
      <c r="T253" s="34"/>
      <c r="U253" s="34"/>
      <c r="V253" s="3"/>
      <c r="W253" s="3"/>
      <c r="X253" s="3"/>
      <c r="Y253" s="34"/>
      <c r="Z253" s="34"/>
      <c r="AA253" s="34"/>
      <c r="AB253" s="3"/>
      <c r="AC253" s="3"/>
      <c r="AD253" s="3"/>
      <c r="AE253" s="3"/>
      <c r="AF253" s="3"/>
      <c r="AG253" s="58"/>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row>
    <row r="254" spans="1:81" x14ac:dyDescent="0.2">
      <c r="A254" s="3"/>
      <c r="B254" s="34"/>
      <c r="C254" s="34"/>
      <c r="D254" s="3"/>
      <c r="E254" s="3"/>
      <c r="F254" s="3"/>
      <c r="G254" s="34"/>
      <c r="H254" s="34"/>
      <c r="I254" s="34"/>
      <c r="J254" s="3"/>
      <c r="K254" s="3"/>
      <c r="L254" s="3"/>
      <c r="M254" s="34"/>
      <c r="N254" s="34"/>
      <c r="O254" s="34"/>
      <c r="P254" s="3"/>
      <c r="Q254" s="3"/>
      <c r="R254" s="3"/>
      <c r="S254" s="34"/>
      <c r="T254" s="34"/>
      <c r="U254" s="34"/>
      <c r="V254" s="3"/>
      <c r="W254" s="3"/>
      <c r="X254" s="3"/>
      <c r="Y254" s="34"/>
      <c r="Z254" s="34"/>
      <c r="AA254" s="34"/>
      <c r="AB254" s="3"/>
      <c r="AC254" s="3"/>
      <c r="AD254" s="3"/>
      <c r="AE254" s="3"/>
      <c r="AF254" s="3"/>
      <c r="AG254" s="58"/>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row>
    <row r="255" spans="1:81" x14ac:dyDescent="0.2">
      <c r="A255" s="3"/>
      <c r="B255" s="34"/>
      <c r="C255" s="34"/>
      <c r="D255" s="3"/>
      <c r="E255" s="3"/>
      <c r="F255" s="3"/>
      <c r="G255" s="34"/>
      <c r="H255" s="34"/>
      <c r="I255" s="34"/>
      <c r="J255" s="3"/>
      <c r="K255" s="3"/>
      <c r="L255" s="3"/>
      <c r="M255" s="34"/>
      <c r="N255" s="34"/>
      <c r="O255" s="34"/>
      <c r="P255" s="3"/>
      <c r="Q255" s="3"/>
      <c r="R255" s="3"/>
      <c r="S255" s="34"/>
      <c r="T255" s="34"/>
      <c r="U255" s="34"/>
      <c r="V255" s="3"/>
      <c r="W255" s="3"/>
      <c r="X255" s="3"/>
      <c r="Y255" s="34"/>
      <c r="Z255" s="34"/>
      <c r="AA255" s="34"/>
      <c r="AB255" s="3"/>
      <c r="AC255" s="3"/>
      <c r="AD255" s="3"/>
      <c r="AE255" s="3"/>
      <c r="AF255" s="3"/>
      <c r="AG255" s="58"/>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row>
    <row r="256" spans="1:81" x14ac:dyDescent="0.2">
      <c r="A256" s="3"/>
      <c r="B256" s="34"/>
      <c r="C256" s="34"/>
      <c r="D256" s="3"/>
      <c r="E256" s="3"/>
      <c r="F256" s="3"/>
      <c r="G256" s="34"/>
      <c r="H256" s="34"/>
      <c r="I256" s="34"/>
      <c r="J256" s="3"/>
      <c r="K256" s="3"/>
      <c r="L256" s="3"/>
      <c r="M256" s="34"/>
      <c r="N256" s="34"/>
      <c r="O256" s="34"/>
      <c r="P256" s="3"/>
      <c r="Q256" s="3"/>
      <c r="R256" s="3"/>
      <c r="S256" s="34"/>
      <c r="T256" s="34"/>
      <c r="U256" s="34"/>
      <c r="V256" s="3"/>
      <c r="W256" s="3"/>
      <c r="X256" s="3"/>
      <c r="Y256" s="34"/>
      <c r="Z256" s="34"/>
      <c r="AA256" s="34"/>
      <c r="AB256" s="3"/>
      <c r="AC256" s="3"/>
      <c r="AD256" s="3"/>
      <c r="AE256" s="3"/>
      <c r="AF256" s="3"/>
      <c r="AG256" s="58"/>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row>
    <row r="257" spans="1:81" x14ac:dyDescent="0.2">
      <c r="A257" s="3"/>
      <c r="B257" s="34"/>
      <c r="C257" s="34"/>
      <c r="D257" s="3"/>
      <c r="E257" s="3"/>
      <c r="F257" s="3"/>
      <c r="G257" s="34"/>
      <c r="H257" s="34"/>
      <c r="I257" s="34"/>
      <c r="J257" s="3"/>
      <c r="K257" s="3"/>
      <c r="L257" s="3"/>
      <c r="M257" s="34"/>
      <c r="N257" s="34"/>
      <c r="O257" s="34"/>
      <c r="P257" s="3"/>
      <c r="Q257" s="3"/>
      <c r="R257" s="3"/>
      <c r="S257" s="34"/>
      <c r="T257" s="34"/>
      <c r="U257" s="34"/>
      <c r="V257" s="3"/>
      <c r="W257" s="3"/>
      <c r="X257" s="3"/>
      <c r="Y257" s="34"/>
      <c r="Z257" s="34"/>
      <c r="AA257" s="34"/>
      <c r="AB257" s="3"/>
      <c r="AC257" s="3"/>
      <c r="AD257" s="3"/>
      <c r="AE257" s="3"/>
      <c r="AF257" s="3"/>
      <c r="AG257" s="58"/>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row>
    <row r="258" spans="1:81" x14ac:dyDescent="0.2">
      <c r="A258" s="3"/>
      <c r="B258" s="34"/>
      <c r="C258" s="34"/>
      <c r="D258" s="3"/>
      <c r="E258" s="3"/>
      <c r="F258" s="3"/>
      <c r="G258" s="34"/>
      <c r="H258" s="34"/>
      <c r="I258" s="34"/>
      <c r="J258" s="3"/>
      <c r="K258" s="3"/>
      <c r="L258" s="3"/>
      <c r="M258" s="34"/>
      <c r="N258" s="34"/>
      <c r="O258" s="34"/>
      <c r="P258" s="3"/>
      <c r="Q258" s="3"/>
      <c r="R258" s="3"/>
      <c r="S258" s="34"/>
      <c r="T258" s="34"/>
      <c r="U258" s="34"/>
      <c r="V258" s="3"/>
      <c r="W258" s="3"/>
      <c r="X258" s="3"/>
      <c r="Y258" s="34"/>
      <c r="Z258" s="34"/>
      <c r="AA258" s="34"/>
      <c r="AB258" s="3"/>
      <c r="AC258" s="3"/>
      <c r="AD258" s="3"/>
      <c r="AE258" s="3"/>
      <c r="AF258" s="3"/>
      <c r="AG258" s="58"/>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row>
  </sheetData>
  <sheetProtection algorithmName="SHA-512" hashValue="1qdbKOCoYZBWJdFyJv76Fg25wQfaWDkKGc+6Z0KNK64uCKFZJHEBSMH+jGbwtO/p0PCiL/FphR/HcBtd8YcrNg==" saltValue="WFxylu5MbR9KqQw9s7Q+/A==" spinCount="100000" sheet="1" objects="1" scenarios="1"/>
  <dataConsolidate/>
  <mergeCells count="86">
    <mergeCell ref="P173:Q173"/>
    <mergeCell ref="V173:W173"/>
    <mergeCell ref="AB173:AC173"/>
    <mergeCell ref="H187:K187"/>
    <mergeCell ref="N187:Q187"/>
    <mergeCell ref="T187:W187"/>
    <mergeCell ref="Z187:AC187"/>
    <mergeCell ref="P153:Q153"/>
    <mergeCell ref="V153:W153"/>
    <mergeCell ref="AB153:AC153"/>
    <mergeCell ref="P163:Q163"/>
    <mergeCell ref="V163:W163"/>
    <mergeCell ref="AB163:AC163"/>
    <mergeCell ref="P133:Q133"/>
    <mergeCell ref="V133:W133"/>
    <mergeCell ref="AB133:AC133"/>
    <mergeCell ref="P143:Q143"/>
    <mergeCell ref="V143:W143"/>
    <mergeCell ref="AB143:AC143"/>
    <mergeCell ref="P113:Q113"/>
    <mergeCell ref="V113:W113"/>
    <mergeCell ref="AB113:AC113"/>
    <mergeCell ref="P123:Q123"/>
    <mergeCell ref="V123:W123"/>
    <mergeCell ref="AB123:AC123"/>
    <mergeCell ref="J68:K68"/>
    <mergeCell ref="P68:Q68"/>
    <mergeCell ref="V68:W68"/>
    <mergeCell ref="AB68:AC68"/>
    <mergeCell ref="H81:K81"/>
    <mergeCell ref="N81:Q81"/>
    <mergeCell ref="T81:W81"/>
    <mergeCell ref="Z81:AC81"/>
    <mergeCell ref="P41:Q41"/>
    <mergeCell ref="V41:W41"/>
    <mergeCell ref="AB41:AC41"/>
    <mergeCell ref="P42:Q42"/>
    <mergeCell ref="V42:W42"/>
    <mergeCell ref="AB42:AC42"/>
    <mergeCell ref="H33:K33"/>
    <mergeCell ref="N33:Q33"/>
    <mergeCell ref="T33:W33"/>
    <mergeCell ref="Z33:AC33"/>
    <mergeCell ref="P40:Q40"/>
    <mergeCell ref="V40:W40"/>
    <mergeCell ref="AB40:AC40"/>
    <mergeCell ref="J22:K22"/>
    <mergeCell ref="P22:Q22"/>
    <mergeCell ref="V22:W22"/>
    <mergeCell ref="AB22:AC22"/>
    <mergeCell ref="J26:K26"/>
    <mergeCell ref="P26:Q26"/>
    <mergeCell ref="V26:W26"/>
    <mergeCell ref="AB26:AC26"/>
    <mergeCell ref="P15:Q15"/>
    <mergeCell ref="V15:W15"/>
    <mergeCell ref="AB15:AC15"/>
    <mergeCell ref="P16:Q16"/>
    <mergeCell ref="V16:W16"/>
    <mergeCell ref="AB16:AC16"/>
    <mergeCell ref="P13:Q13"/>
    <mergeCell ref="V13:W13"/>
    <mergeCell ref="AB13:AC13"/>
    <mergeCell ref="P14:Q14"/>
    <mergeCell ref="V14:W14"/>
    <mergeCell ref="AB14:AC14"/>
    <mergeCell ref="F4:K4"/>
    <mergeCell ref="N10:Q10"/>
    <mergeCell ref="T10:W10"/>
    <mergeCell ref="Z10:AC10"/>
    <mergeCell ref="H11:K11"/>
    <mergeCell ref="N11:Q11"/>
    <mergeCell ref="T11:W11"/>
    <mergeCell ref="Z11:AC11"/>
    <mergeCell ref="P103:Q103"/>
    <mergeCell ref="V103:W103"/>
    <mergeCell ref="AB103:AC103"/>
    <mergeCell ref="P43:Q43"/>
    <mergeCell ref="V43:W43"/>
    <mergeCell ref="AB43:AC43"/>
    <mergeCell ref="P83:Q83"/>
    <mergeCell ref="V83:W83"/>
    <mergeCell ref="AB83:AC83"/>
    <mergeCell ref="P93:Q93"/>
    <mergeCell ref="V93:W93"/>
    <mergeCell ref="AB93:AC93"/>
  </mergeCells>
  <conditionalFormatting sqref="J37:J38">
    <cfRule type="expression" dxfId="6" priority="5">
      <formula>J$36="Ja"</formula>
    </cfRule>
  </conditionalFormatting>
  <conditionalFormatting sqref="P23 V23 AB23">
    <cfRule type="expression" dxfId="5" priority="7">
      <formula>OR(M$22="Hergebruik",M$22="Beide")</formula>
    </cfRule>
  </conditionalFormatting>
  <conditionalFormatting sqref="P24 V24 AB24">
    <cfRule type="expression" dxfId="4" priority="8">
      <formula>OR(M$22="Recycling",M$22="Beide")</formula>
    </cfRule>
  </conditionalFormatting>
  <conditionalFormatting sqref="P27 V27 AB27">
    <cfRule type="expression" dxfId="3" priority="1">
      <formula>OR(M$26="Hergebruik",M$26="Beide")</formula>
    </cfRule>
  </conditionalFormatting>
  <conditionalFormatting sqref="P28 V28 AB28">
    <cfRule type="expression" dxfId="2" priority="2">
      <formula>OR(M$26="Recycling",M$26="Beide")</formula>
    </cfRule>
  </conditionalFormatting>
  <conditionalFormatting sqref="P37:P38">
    <cfRule type="expression" dxfId="1" priority="3">
      <formula>P$36="Ja"</formula>
    </cfRule>
  </conditionalFormatting>
  <conditionalFormatting sqref="V37:V38 AB37:AB38">
    <cfRule type="expression" dxfId="0" priority="4">
      <formula>V$36="Ja"</formula>
    </cfRule>
  </conditionalFormatting>
  <dataValidations count="64">
    <dataValidation allowBlank="1" showInputMessage="1" showErrorMessage="1" promptTitle="Component 10" prompt="Vul hier de naam van het component in en maak een keuze uit een van de default materiaalgroepen of definieer een eigen materiaalgroep." sqref="E173" xr:uid="{6A250820-C8C9-4C52-847D-B0C83C4B1DCF}"/>
    <dataValidation allowBlank="1" showInputMessage="1" showErrorMessage="1" promptTitle="Component 9" prompt="Vul hier de naam van het component in en maak een keuze uit een van de default materiaalgroepen of definieer een eigen materiaalgroep." sqref="E163" xr:uid="{2B884194-E393-47DF-9BF2-932D277DCE28}"/>
    <dataValidation allowBlank="1" showInputMessage="1" showErrorMessage="1" promptTitle="Component 8" prompt="Vul hier de naam van het component in en maak een keuze uit een van de default materiaalgroepen of definieer een eigen materiaalgroep." sqref="E153" xr:uid="{C3E45BDD-7EC6-4471-BB09-FB0B1C8D96CF}"/>
    <dataValidation allowBlank="1" showInputMessage="1" showErrorMessage="1" promptTitle="Component 7" prompt="Vul hier de naam van het component in en maak een keuze uit een van de default materiaalgroepen of definieer een eigen materiaalgroep." sqref="E143" xr:uid="{62440A93-4F98-4001-9B4D-21A5B9BD9938}"/>
    <dataValidation allowBlank="1" showInputMessage="1" showErrorMessage="1" promptTitle="Component 6" prompt="Vul hier de naam van het component in en maak een keuze uit een van de default materiaalgroepen of definieer een eigen materiaalgroep." sqref="E133" xr:uid="{BE3B6AFD-4760-43E7-9F7E-A409CB966762}"/>
    <dataValidation allowBlank="1" showInputMessage="1" showErrorMessage="1" promptTitle="Aandeel recycling" prompt="Het aandeel product dat aan einde levensduur gerecycled kan worden. " sqref="F24 F28" xr:uid="{2DC3694E-F514-460D-979C-2CAFE0022839}"/>
    <dataValidation allowBlank="1" showInputMessage="1" showErrorMessage="1" promptTitle="Recyclingwaarde" prompt="De recyclingwaarde is exclusief de kosten voor het verwijderen van componenten." sqref="E197" xr:uid="{8BE95921-8B50-4F2E-9DC3-3BE34BC25CFB}"/>
    <dataValidation allowBlank="1" showInputMessage="1" showErrorMessage="1" promptTitle="Optie 2: Specifiek" prompt="De tweede optie geeft de optie om de transportkosten te bepalen op basis van het vervoersmiddel en parameters zoals onder andere voorrijkosten, kilometertarief en afstand. " sqref="F67" xr:uid="{62D0843C-FA26-4357-A264-DF5817AC2A6C}"/>
    <dataValidation allowBlank="1" showInputMessage="1" showErrorMessage="1" promptTitle="Optie 1: Generiek" prompt="De eerste optie geeft de mogelijkheid om de transportkosten op te geven op basis van één enkel getal." sqref="F65" xr:uid="{A404CAAD-7F8F-4B15-B829-308ED3F4F4A4}"/>
    <dataValidation allowBlank="1" showInputMessage="1" showErrorMessage="1" promptTitle="Transportkosten" prompt="Om een product te hergebruiken zijn er kosten voor het vervoeren van het bouwproduct naar de plek waar het kan worden opgeslagen. Deze kosten kunnen op twee manieren worden vastgesteld, namelijk generiek of specifiek." sqref="E65" xr:uid="{70FF16B0-09EC-438E-946C-6C91AD37FC33}"/>
    <dataValidation allowBlank="1" showInputMessage="1" showErrorMessage="1" promptTitle="Vervangingsmomenten" prompt="Het aantal vervangingsmomenten is gekoppeld aan het moment waarop de restwaarde vrijkomt." sqref="F63" xr:uid="{0B572985-B386-415F-8690-B38F33E03F7B}"/>
    <dataValidation allowBlank="1" showInputMessage="1" showErrorMessage="1" promptTitle="Reviseerkosten" prompt="Door de kwaliteitsreductie van een product is het vaak benodigd dat deze wordt nagekeken en hersteld, dit zijn de reviseerkosten. Deze kosten worden bepaald als een percentage van de kwaliteitsreductie. " sqref="E62" xr:uid="{9392E7AB-075E-4321-A07B-C9A7ABBE6778}"/>
    <dataValidation allowBlank="1" showInputMessage="1" showErrorMessage="1" promptTitle="Conditie" prompt="De conditie van een product wordt uitgedrukt door een score van 1 tot 6. Een conditiescore 1 representeert een uitstekende conditie, waarbij er sprake is van geen of zeer beperkte veroudering. Een conditiescore 6 respresenteert een zeer slechte conditie. " sqref="F57 F54" xr:uid="{1862218B-5871-46D6-B366-C874A411A19A}"/>
    <dataValidation allowBlank="1" showInputMessage="1" showErrorMessage="1" promptTitle="Aanschafkosten" prompt="De aanschafkosten is de aankoopprijs van het product. In de bouwindustrie bestaan deze kosten veelal uit een deel materiaal- en een deel arbeidskosten. In de maakindustrie bestaan de aanschafkosten meestal volledig uit de kosten voor het materiaal." sqref="E47" xr:uid="{8C808682-9687-4B97-83B7-2657D1D2A06F}"/>
    <dataValidation allowBlank="1" showInputMessage="1" showErrorMessage="1" promptTitle="Losmaakbaarheidsindex (LI) 2.0" prompt="De mate van losmaakbaarheid wordt uitgedrukt in de vorm van de Losmaakbaarheidsindex (LI) - een getal van 0 tot 1, waarbij 0 een lage mate van losmaakbaarheid representeert en 1 een hoge mate van losmaakbaarheid. " sqref="F39" xr:uid="{C7348277-BD78-4802-9A10-2D337A4C1281}"/>
    <dataValidation allowBlank="1" showInputMessage="1" showErrorMessage="1" promptTitle="Randvoorwaarden" sqref="E35" xr:uid="{963683F7-60C1-4F59-A8B0-7E22438BEE6D}"/>
    <dataValidation allowBlank="1" showInputMessage="1" showErrorMessage="1" promptTitle="Laatste cyclus" prompt="Geef hier het eindelevensduurscenario op voor de laatste levenscyclus. Een product heeft meerdere levenscycli wanneer 'Activatie restwaarde na' groter is dan de 'Technische levensduur'." sqref="E26" xr:uid="{ABA62EE4-9EA2-4E21-86DB-14A9B67C7A91}"/>
    <dataValidation allowBlank="1" showInputMessage="1" showErrorMessage="1" promptTitle="Eerste cycli" prompt="Geef hier het eindelevensduurscenario op voor de eerste levenscyclus of levenscycli. Een product heeft meerdere levenscycli wanneer 'Activatie restwaarde na' groter is dan de 'Technische levensduur'." sqref="E22" xr:uid="{9ED3103B-CAC7-425A-8623-801AE87592DA}"/>
    <dataValidation allowBlank="1" showInputMessage="1" showErrorMessage="1" promptTitle="Activatie restwaarde na" prompt="Let op! Indien 'Activatie restwaarde na' groter is dan de 'Technische levensduur', dan zal afhankelijk van de ingevoerde jaren het product minimaal twee keer worden ingebracht. " sqref="E19" xr:uid="{98314B9D-00B7-40E6-85E7-37B948F7EF82}"/>
    <dataValidation allowBlank="1" showInputMessage="1" showErrorMessage="1" promptTitle="Component 2" prompt="Vul hier de naam van het component in en maak een keuze uit een van de default materiaalgroepen of definieer een eigen materiaalgroep." sqref="E93" xr:uid="{141DE01B-AF21-4FA1-AD51-8281D23A81CF}"/>
    <dataValidation allowBlank="1" showInputMessage="1" showErrorMessage="1" promptTitle="Component 1" prompt="Vul hier de naam van het component in en maak een keuze uit een van de default materiaalgroepen of definieer een eigen materiaalgroep." sqref="E83" xr:uid="{21CE3652-3CBA-4F7A-99ED-57F1F83179B3}"/>
    <dataValidation allowBlank="1" showInputMessage="1" showErrorMessage="1" promptTitle="Aandeel hergebruik" prompt="Het aandeel product dat aan einde levensduur hergebruikt kan worden. " sqref="F23 F27" xr:uid="{398993FF-4E30-4007-B624-87B206531D85}"/>
    <dataValidation allowBlank="1" showInputMessage="1" showErrorMessage="1" promptTitle="Technische levensduur" prompt="Maak hier een keuze uit het eindelevensduurscenario voor de eerste levencyclus of levenscycli. " sqref="F22" xr:uid="{6D4DA051-D1DC-4DA0-8C8B-40170D1DA4FA}"/>
    <dataValidation allowBlank="1" showInputMessage="1" showErrorMessage="1" promptTitle="Netto contante waarde (NCW)" prompt="De NCW wordt berekend door de contante kosten (huidige waarde van toekomstige kosten) af te trekken van de contante opbrengsten (huidige waarde van toekomstige opbrengsten)." sqref="E206" xr:uid="{C8AC0A0C-00C3-4809-8297-AF86EB14DA54}"/>
    <dataValidation allowBlank="1" showInputMessage="1" showErrorMessage="1" promptTitle="Schrootprijs" prompt="De schrootprijs respresenteert de marktwaarde  van een component, welke wordt bepaald door vraag en aanbod. Dit is de reële waarde gebaseerd op actuele, daadwerkelijke transacties. " sqref="F88 F128 F118 F108 F98 F138 F148 F158 F168 F178" xr:uid="{4766AD20-B861-4334-983A-CF4F25467F59}"/>
    <dataValidation allowBlank="1" showInputMessage="1" showErrorMessage="1" promptTitle="Component 4" prompt="Vul hier de naam van het component in en maak een keuze uit een van de default materiaalgroepen of definieer een eigen materiaalgroep." sqref="E113" xr:uid="{297702B8-743A-4447-A366-C2E18A8A6EDD}"/>
    <dataValidation allowBlank="1" showInputMessage="1" showErrorMessage="1" promptTitle="Component 5" prompt="Vul hier de naam van het component in en maak een keuze uit een van de default materiaalgroepen of definieer een eigen materiaalgroep." sqref="E123" xr:uid="{C2ADAFEC-E972-4DE5-9ED5-6AE7B28D652D}"/>
    <dataValidation allowBlank="1" showInputMessage="1" showErrorMessage="1" promptTitle="Productoppervlak" prompt="Geef hier aan hoeveel vloeroppervlak het product inneemt tijdens opslag. " sqref="F79" xr:uid="{7F8B2E51-A5A0-424A-9BFF-6DC8017D00B7}"/>
    <dataValidation allowBlank="1" showInputMessage="1" showErrorMessage="1" promptTitle="Opslagkosten" prompt="De opslagkosten zijn de kosten voor tijdelijke opslag van het product. Deze kosten worden bepaald aan de hand van de gemiddelde opslagkosten per m2 per maand en de gemiddelde tijd van opslag in maanden. " sqref="E77" xr:uid="{28099CBE-A294-40C1-B33C-81AF1563D563}"/>
    <dataValidation allowBlank="1" showInputMessage="1" showErrorMessage="1" promptTitle="Max. gewicht vervoersmiddel" prompt="Geef hier het maximaal vervoerbaar gewicht van het vervoersmiddel op." sqref="F75" xr:uid="{1B9CBD76-6699-4A19-96ED-682694499772}"/>
    <dataValidation allowBlank="1" showInputMessage="1" showErrorMessage="1" promptTitle="Max. volume vervoersmiddel" prompt="Geef hier het maximaal vervoerbaar volume van het vervoersmiddel op." sqref="F74" xr:uid="{62DEE6D7-AC2D-4678-A277-29917864BDA9}"/>
    <dataValidation allowBlank="1" showInputMessage="1" showErrorMessage="1" promptTitle="Totale uren" prompt="Geef hier het totaal aantal reisuren op." sqref="F73" xr:uid="{BA9FEB67-C64E-4E39-8F8C-87DEAF57EFA5}"/>
    <dataValidation allowBlank="1" showInputMessage="1" showErrorMessage="1" promptTitle="Uurtarief transporteur" prompt="Vul hier het uurtarief van de transporteur in." sqref="F72" xr:uid="{55DFB630-F171-4332-A965-DC4DB807193B}"/>
    <dataValidation allowBlank="1" showInputMessage="1" showErrorMessage="1" promptTitle="Afstand" prompt="Vul hier de afstand in tussen punt A en B." sqref="F71" xr:uid="{DC40DB8C-E77A-40FA-B75A-A86AB706AE85}"/>
    <dataValidation allowBlank="1" showInputMessage="1" showErrorMessage="1" promptTitle="Kilometertarief" prompt="Het kilometertarief is de prijs die per afgelegde kilometer afgerekend dient te worden." sqref="F70" xr:uid="{89442B4C-CEDC-46D6-A4C6-DE4ED2D5B523}"/>
    <dataValidation allowBlank="1" showInputMessage="1" showErrorMessage="1" promptTitle="Voorrijkosten" prompt="In de voorrijkosten zitten zowel de reistijd als de kosten voor het vervoersmiddel.  " sqref="F69" xr:uid="{BE18425B-FD58-4B16-879C-E7224436C95C}"/>
    <dataValidation allowBlank="1" showInputMessage="1" showErrorMessage="1" promptTitle="Vervoersmiddel" prompt="Geef hier aan met welk vervoersmiddel het product van A naar B wordt vervoerd." sqref="F68" xr:uid="{7D247E9A-3C50-4ACB-ACBF-9A9F127C9420}"/>
    <dataValidation allowBlank="1" showInputMessage="1" showErrorMessage="1" promptTitle="Correctief onderhoud" prompt="Correctief onderhoud is het herstellend en reactief onderhoud aan producten, uitgedrukt als percentage van de aanschafkosten." sqref="F62" xr:uid="{2C0B19C4-CCB9-4A2B-AB14-42D8201B0941}"/>
    <dataValidation allowBlank="1" showInputMessage="1" showErrorMessage="1" promptTitle="Demontagekosten" prompt="Demontagekosten zijn de kosten voor het demonteren van het product. De demontagekosten worden bepaald aan de hand van de benodigde uren voor demontage en een gemiddeld uurtarief." sqref="E60" xr:uid="{E218A4C6-2BD2-48A9-A127-F450783E02D9}"/>
    <dataValidation allowBlank="1" showInputMessage="1" showErrorMessage="1" promptTitle="Reductie in kwaliteit" prompt="De reductie in kwaliteit hangt samen met de conditiescore. Een hogere conditiescore betekent een grotere reductie in kwaliteit en visa versa. " sqref="F58 F55" xr:uid="{B7B60DB1-2E02-418D-A636-05FC8A8B678B}"/>
    <dataValidation allowBlank="1" showInputMessage="1" showErrorMessage="1" promptTitle="Kwaliteitsreductie" prompt="In de loop der jaren degraderen producten, oftewel de kwaliteit neemt af. Deze kwaliteitsreductie wordt bepaald als percentage van de aankoopwaarde van het product." sqref="E53" xr:uid="{16C1C253-6359-4256-BDD4-9DF79AB90A8C}"/>
    <dataValidation allowBlank="1" showInputMessage="1" showErrorMessage="1" promptTitle="Verlies" prompt="Met verlies wordt het aandeel verloren product bij hergebruik bedoeld, uitgedrukt als percentage van de aanschafkosten." sqref="E51" xr:uid="{41465A33-FCCC-461B-95FF-BF9853875A8A}"/>
    <dataValidation allowBlank="1" showInputMessage="1" showErrorMessage="1" promptTitle="Aandeel arbeid" prompt="Op basis van het aandeel materiaalkosten wordt hier automatisch het aandeel kosten voor arbeid gegeven." sqref="F49" xr:uid="{BAAD3DE2-08C8-4D0A-949F-3A2EE0BBD945}"/>
    <dataValidation allowBlank="1" showInputMessage="1" showErrorMessage="1" promptTitle="Aandeel materiaal" prompt="Geef hier het aandeel materiaalkosten van de aankoopprijs op." sqref="F48" xr:uid="{8EE6E2E2-BC17-4F08-8663-CE2FE95A5BE8}"/>
    <dataValidation allowBlank="1" showInputMessage="1" showErrorMessage="1" promptTitle="Aankoopprijs product" prompt="Geef hier de aankoopprijs van het product op." sqref="F47" xr:uid="{65046ACD-E66A-4197-B5C9-AB44B7ACAA31}"/>
    <dataValidation allowBlank="1" showInputMessage="1" showErrorMessage="1" promptTitle="Doorkruisingen" prompt="De mate waarin producten of elementen door elkaar heen lopen, of zelfs in zijn geheel met elkaar zijn geïntegreerd." sqref="F43" xr:uid="{6B54444A-96FF-4A38-B4B7-6AC2866EE4D5}"/>
    <dataValidation allowBlank="1" showInputMessage="1" showErrorMessage="1" promptTitle="Randopsluiting" prompt="Hierbij wordt beoordeeld hoe producten in een samenstelling zijn geplaatst. " sqref="F42" xr:uid="{4515B82B-1232-4E2C-8604-66A8AA7A6B37}"/>
    <dataValidation allowBlank="1" showInputMessage="1" showErrorMessage="1" promptTitle="Toegankelijkheid verbinding" prompt="De mate waarin het benodigde product of element bereikbaar is zonder schade te berokkenen aan omliggende producten of elementen. " sqref="F41" xr:uid="{D2D28FEB-C1D5-40E1-9088-977F6854D50D}"/>
    <dataValidation allowBlank="1" showInputMessage="1" showErrorMessage="1" promptTitle="Type verbinding" prompt="Droge verbindingen, verbindingen met toegevoegde elementen en directe, integrale verbindingen boven zachte en harde chemische verbindingen." sqref="F40" xr:uid="{C9B4793B-EF22-45F7-902A-BA72044136FC}"/>
    <dataValidation allowBlank="1" showInputMessage="1" showErrorMessage="1" promptTitle="Inflatie" prompt="Inflatie als economisch begrip is de gemiddelde prijsstijging van de goederen en diensten die consumenten kopen. Inflatie leidt tot geldontwaarding, wat wil zeggen dat er voor eenzelfde bedrag minder kan worden aangeschaft. " sqref="E31" xr:uid="{04A01FA9-B6DF-4026-9299-1CAAA312ADA5}"/>
    <dataValidation allowBlank="1" showInputMessage="1" showErrorMessage="1" promptTitle="Discontovoet" prompt="De discontovoet is een percentage waarmee verwachte kosten en baten in de toekomst worden teruggerekend naar het basisjaar van het product." sqref="E30" xr:uid="{027CEAE0-C1D5-43FD-BEF6-5D9E25E0D3BA}"/>
    <dataValidation allowBlank="1" showInputMessage="1" showErrorMessage="1" promptTitle="Eindelevensduurscenario" prompt="Maak hier een keuze uit het eindelevensduurscenario voor de laatste levencyclus. " sqref="F26" xr:uid="{1576BD83-3E59-45C2-9C02-13BD0567EA8B}"/>
    <dataValidation allowBlank="1" showInputMessage="1" showErrorMessage="1" promptTitle="Technische levensduur" prompt="De technische levensduur is de periode waarin een product daadwerkelijk kan worden gebruikt, nog niet versleten of kapot it. " sqref="E18" xr:uid="{53A66324-7951-4C03-80F2-4BBAB971247E}"/>
    <dataValidation allowBlank="1" showInputMessage="1" showErrorMessage="1" promptTitle="Layer of Brand" prompt="Indien bij 'Afdeling' gekozen is voor de optie '23 Bouwmaterialenindustrie', maak dan hier een keuze uit de Layers of Brand." sqref="E16" xr:uid="{057DAC0E-175A-4C8D-A043-A20EBB24F9A8}"/>
    <dataValidation allowBlank="1" showInputMessage="1" showErrorMessage="1" promptTitle="Afdeling" prompt="Maak hier een keuze uit een van de afdelingen, conform de Standaard Bedrijfsindeling (SBI) van het Centraal Bureau voor de Statistiek (CBS)." sqref="E15" xr:uid="{D5C8A513-C495-4AAA-89B8-9D0A7C81B4EB}"/>
    <dataValidation allowBlank="1" showInputMessage="1" showErrorMessage="1" promptTitle="Sectie" prompt="Maak hier een keuze uit een van de secties, conform de Standaard Bedrijfsindeling (SBI) van het Centraal Bureau voor de Statistiek (CBS)." sqref="E14" xr:uid="{AACFAFA1-1AE2-402A-A1A1-3F3B1182603F}"/>
    <dataValidation allowBlank="1" showInputMessage="1" showErrorMessage="1" promptTitle="Productnaam" prompt="Vul hier de naam van het product in." sqref="E13" xr:uid="{7060B617-AF2D-4911-B767-D245ED9C1800}"/>
    <dataValidation type="list" allowBlank="1" showInputMessage="1" showErrorMessage="1" sqref="P14:Q14" xr:uid="{E3FE0D2D-C966-414D-8F29-749C75D93576}">
      <formula1>"C Industrie,F Bouwnijverheid"</formula1>
    </dataValidation>
    <dataValidation type="decimal" allowBlank="1" showInputMessage="1" showErrorMessage="1" sqref="P24 V24 AB24 P28 V28 AB28" xr:uid="{0CACBE7F-23D0-451E-8278-CEDDC970DCA3}">
      <formula1>0</formula1>
      <formula2>100</formula2>
    </dataValidation>
    <dataValidation type="decimal" allowBlank="1" showInputMessage="1" showErrorMessage="1" sqref="P23 V23 AB23 P27 V27 AB27" xr:uid="{05B92D15-18D7-46E8-984D-6A9145DD5CE4}">
      <formula1>0</formula1>
      <formula2>1</formula2>
    </dataValidation>
    <dataValidation type="list" allowBlank="1" showInputMessage="1" showErrorMessage="1" sqref="P22:Q22 P26:Q26 V22:W22 V26:W26 AB22:AC22 AB26:AC26" xr:uid="{A43F6414-E2EF-4865-89B8-542135F6EE3A}">
      <formula1>"Hergebruik,Recycling,Beide"</formula1>
    </dataValidation>
    <dataValidation type="list" allowBlank="1" showInputMessage="1" showErrorMessage="1" sqref="J45 P45 V45 AB45 J36:J38 P36:P38 V36:V38 AB36:AB38" xr:uid="{08001522-6BC6-4A4D-ABB2-448065C43761}">
      <formula1>"Ja,Nee,Onbekend"</formula1>
    </dataValidation>
    <dataValidation allowBlank="1" showInputMessage="1" showErrorMessage="1" promptTitle="Let op!" prompt="Een toxisch product bemoeilijkt hergebruik en/of recycling." sqref="P35 V35 AB35" xr:uid="{28BEED9A-2536-4A31-9E27-1D673D9C9126}"/>
    <dataValidation allowBlank="1" showInputMessage="1" showErrorMessage="1" promptTitle="Component 3" prompt="Vul hier de naam van het component in en maak een keuze uit een van de default materiaalgroepen of definieer een eigen materiaalgroep." sqref="E103" xr:uid="{BB47504B-61B3-4FDB-A8A4-E7E31DA4627C}"/>
  </dataValidations>
  <hyperlinks>
    <hyperlink ref="F36" r:id="rId1" xr:uid="{455485F0-F2E4-4DCF-81D9-9B958F86A52A}"/>
  </hyperlinks>
  <pageMargins left="0.70866141732283472" right="0.70866141732283472" top="0.74803149606299213" bottom="0.74803149606299213" header="0.31496062992125984" footer="0.31496062992125984"/>
  <pageSetup paperSize="9" scale="46" fitToHeight="0" orientation="landscape" r:id="rId2"/>
  <headerFooter>
    <oddHeader>&amp;L&amp;G</oddHeader>
    <oddFooter>&amp;L&amp;8&amp;A
&amp;D | &amp;T
Pagina &amp;P | &amp;N</oddFooter>
  </headerFooter>
  <rowBreaks count="1" manualBreakCount="1">
    <brk id="186" min="4" max="30" man="1"/>
  </row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4612" r:id="rId6" name="Check Box 12564">
              <controlPr defaultSize="0" autoFill="0" autoLine="0" autoPict="0">
                <anchor moveWithCells="1">
                  <from>
                    <xdr:col>16</xdr:col>
                    <xdr:colOff>838200</xdr:colOff>
                    <xdr:row>8</xdr:row>
                    <xdr:rowOff>177800</xdr:rowOff>
                  </from>
                  <to>
                    <xdr:col>17</xdr:col>
                    <xdr:colOff>0</xdr:colOff>
                    <xdr:row>10</xdr:row>
                    <xdr:rowOff>12700</xdr:rowOff>
                  </to>
                </anchor>
              </controlPr>
            </control>
          </mc:Choice>
        </mc:AlternateContent>
        <mc:AlternateContent xmlns:mc="http://schemas.openxmlformats.org/markup-compatibility/2006">
          <mc:Choice Requires="x14">
            <control shapeId="14613" r:id="rId7" name="Check Box 12565">
              <controlPr defaultSize="0" autoFill="0" autoLine="0" autoPict="0">
                <anchor moveWithCells="1">
                  <from>
                    <xdr:col>22</xdr:col>
                    <xdr:colOff>838200</xdr:colOff>
                    <xdr:row>8</xdr:row>
                    <xdr:rowOff>177800</xdr:rowOff>
                  </from>
                  <to>
                    <xdr:col>23</xdr:col>
                    <xdr:colOff>0</xdr:colOff>
                    <xdr:row>10</xdr:row>
                    <xdr:rowOff>12700</xdr:rowOff>
                  </to>
                </anchor>
              </controlPr>
            </control>
          </mc:Choice>
        </mc:AlternateContent>
        <mc:AlternateContent xmlns:mc="http://schemas.openxmlformats.org/markup-compatibility/2006">
          <mc:Choice Requires="x14">
            <control shapeId="14614" r:id="rId8" name="Check Box 12566">
              <controlPr defaultSize="0" autoFill="0" autoLine="0" autoPict="0">
                <anchor moveWithCells="1">
                  <from>
                    <xdr:col>28</xdr:col>
                    <xdr:colOff>838200</xdr:colOff>
                    <xdr:row>8</xdr:row>
                    <xdr:rowOff>177800</xdr:rowOff>
                  </from>
                  <to>
                    <xdr:col>29</xdr:col>
                    <xdr:colOff>0</xdr:colOff>
                    <xdr:row>10</xdr:row>
                    <xdr:rowOff>12700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6" id="{CEFA3AFC-A8CC-48AE-AAE1-E40BC6D6BB2F}">
            <x14:iconSet iconSet="3Symbols" custom="1">
              <x14:cfvo type="percent">
                <xm:f>0</xm:f>
              </x14:cfvo>
              <x14:cfvo type="formula">
                <xm:f>"""Ja"""</xm:f>
              </x14:cfvo>
              <x14:cfvo type="formula">
                <xm:f>"""Nee"""</xm:f>
              </x14:cfvo>
              <x14:cfIcon iconSet="NoIcons" iconId="0"/>
              <x14:cfIcon iconSet="3Symbols" iconId="0"/>
              <x14:cfIcon iconSet="3Symbols" iconId="2"/>
            </x14:iconSet>
          </x14:cfRule>
          <xm:sqref>F35</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CD90E493-ADA4-421C-85EF-E6D5A80FBA36}">
          <x14:formula1>
            <xm:f>DD!$BW$3:$BW$13</xm:f>
          </x14:formula1>
          <xm:sqref>P83:Q83 V83:W83 AB83:AC83 P93:Q93 V93:W93 AB93:AC93 P173:Q173 P113:Q113 V113:W113 AB113:AC113 P123:Q123 V123:W123 AB123:AC123 AB133:AC133 V133:W133 P133:Q133 P143:Q143 V143:W143 AB143:AC143 AB153:AC153 V153:W153 P153:Q153 P163:Q163 V163:W163 AB163:AC163 AB173:AC173 V173:W173 V103:W103 P103:Q103 AB103:AC103</xm:sqref>
        </x14:dataValidation>
        <x14:dataValidation type="list" allowBlank="1" showInputMessage="1" showErrorMessage="1" xr:uid="{AFB951F7-4466-47A1-B532-0477045DDF2F}">
          <x14:formula1>
            <xm:f>DD!$BN$5:$BN$5</xm:f>
          </x14:formula1>
          <xm:sqref>P68:Q68 V68:W68 AB68:AC68 J68:K68</xm:sqref>
        </x14:dataValidation>
        <x14:dataValidation type="list" allowBlank="1" showInputMessage="1" showErrorMessage="1" xr:uid="{F333BB98-A3A7-44B0-9C6E-6DE67212DB7D}">
          <x14:formula1>
            <xm:f>DD!$T$36:$T$39</xm:f>
          </x14:formula1>
          <xm:sqref>P15:Q15</xm:sqref>
        </x14:dataValidation>
        <x14:dataValidation type="list" allowBlank="1" showInputMessage="1" showErrorMessage="1" xr:uid="{829DA814-BAC6-4AE0-8F4B-B564EE4C9E0C}">
          <x14:formula1>
            <xm:f>OFFSET(DD!$R$41,1,MATCH(P$15,DD!$R$41:$U$41,0)-1,5.1)</xm:f>
          </x14:formula1>
          <xm:sqref>P16:Q16</xm:sqref>
        </x14:dataValidation>
        <x14:dataValidation type="list" allowBlank="1" showInputMessage="1" showErrorMessage="1" xr:uid="{32340883-7A04-4103-A938-F90486EB4834}">
          <x14:formula1>
            <xm:f>DD!$BB$3:$BB$7</xm:f>
          </x14:formula1>
          <xm:sqref>P40:Q40 V40:W40 AB40:AC40</xm:sqref>
        </x14:dataValidation>
        <x14:dataValidation type="list" allowBlank="1" showInputMessage="1" showErrorMessage="1" xr:uid="{F7B27FBD-04A1-42E8-8423-5D425AD1A18A}">
          <x14:formula1>
            <xm:f>DD!$BB$22:$BB$24</xm:f>
          </x14:formula1>
          <xm:sqref>V42:W42 AB42:AC42 P42:Q42</xm:sqref>
        </x14:dataValidation>
        <x14:dataValidation type="list" allowBlank="1" showInputMessage="1" showErrorMessage="1" xr:uid="{437784DF-9A25-408C-9A2A-972368207910}">
          <x14:formula1>
            <xm:f>DD!$BB$17:$BB$19</xm:f>
          </x14:formula1>
          <xm:sqref>P43:Q43 V43:W43 AB43:AC43</xm:sqref>
        </x14:dataValidation>
        <x14:dataValidation type="list" allowBlank="1" showInputMessage="1" showErrorMessage="1" promptTitle="Let op!" prompt="Niet toegankelijke verbindingen bemoeilijken hergebruik." xr:uid="{38030532-30B9-439C-A6C1-0833227F870C}">
          <x14:formula1>
            <xm:f>DD!$BB$10:$BB$14</xm:f>
          </x14:formula1>
          <xm:sqref>P41:Q41 V41:W41 AB41:AC41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3289-89E4-4CCF-A1D7-ED4C101B16E1}">
  <sheetPr codeName="Sheet16">
    <tabColor theme="2" tint="-0.499984740745262"/>
  </sheetPr>
  <dimension ref="B2:CC88"/>
  <sheetViews>
    <sheetView showGridLines="0" showRowColHeaders="0" zoomScale="70" zoomScaleNormal="70" workbookViewId="0">
      <selection activeCell="C31" sqref="C31"/>
    </sheetView>
  </sheetViews>
  <sheetFormatPr baseColWidth="10" defaultColWidth="8.83203125" defaultRowHeight="15" x14ac:dyDescent="0.2"/>
  <cols>
    <col min="1" max="1" width="3.33203125" customWidth="1"/>
    <col min="2" max="2" width="40.6640625" bestFit="1" customWidth="1"/>
    <col min="3" max="3" width="19.83203125" bestFit="1" customWidth="1"/>
    <col min="4" max="4" width="19.83203125" customWidth="1"/>
    <col min="5" max="5" width="22.6640625" bestFit="1" customWidth="1"/>
    <col min="6" max="6" width="3.33203125" customWidth="1"/>
    <col min="7" max="7" width="43.1640625" bestFit="1" customWidth="1"/>
    <col min="8" max="8" width="25.6640625" customWidth="1"/>
    <col min="9" max="13" width="10.6640625" customWidth="1"/>
    <col min="14" max="14" width="25.6640625" customWidth="1"/>
    <col min="15" max="16" width="10.6640625" customWidth="1"/>
    <col min="17" max="17" width="3.33203125" customWidth="1"/>
    <col min="18" max="18" width="39.83203125" customWidth="1"/>
    <col min="19" max="19" width="35.83203125" customWidth="1"/>
    <col min="20" max="20" width="37.6640625" customWidth="1"/>
    <col min="21" max="21" width="27.5" customWidth="1"/>
    <col min="22" max="22" width="47.5" customWidth="1"/>
    <col min="23" max="24" width="24" customWidth="1"/>
    <col min="25" max="25" width="26.1640625" customWidth="1"/>
    <col min="26" max="26" width="24" customWidth="1"/>
    <col min="27" max="27" width="36.33203125" customWidth="1"/>
    <col min="28" max="28" width="35.5" customWidth="1"/>
    <col min="29" max="29" width="49.5" customWidth="1"/>
    <col min="30" max="30" width="44.1640625" customWidth="1"/>
    <col min="31" max="31" width="48" customWidth="1"/>
    <col min="32" max="32" width="51.33203125" customWidth="1"/>
    <col min="33" max="33" width="24" customWidth="1"/>
    <col min="34" max="34" width="38.5" customWidth="1"/>
    <col min="35" max="35" width="34.5" customWidth="1"/>
    <col min="36" max="36" width="32.5" customWidth="1"/>
    <col min="37" max="37" width="24" customWidth="1"/>
    <col min="38" max="38" width="37.5" customWidth="1"/>
    <col min="39" max="39" width="3.33203125" customWidth="1"/>
    <col min="40" max="40" width="16.5" customWidth="1"/>
    <col min="41" max="44" width="18.5" customWidth="1"/>
    <col min="45" max="45" width="3.33203125" customWidth="1"/>
    <col min="46" max="46" width="18.5" customWidth="1"/>
    <col min="47" max="47" width="20.5" bestFit="1" customWidth="1"/>
    <col min="48" max="48" width="5.6640625" customWidth="1"/>
    <col min="49" max="49" width="3.33203125" customWidth="1"/>
    <col min="50" max="50" width="9.6640625" customWidth="1"/>
    <col min="51" max="51" width="3.33203125" customWidth="1"/>
    <col min="52" max="52" width="16.33203125" customWidth="1"/>
    <col min="53" max="53" width="3.33203125" customWidth="1"/>
    <col min="54" max="54" width="98.1640625" bestFit="1" customWidth="1"/>
    <col min="56" max="56" width="3.33203125" customWidth="1"/>
    <col min="57" max="57" width="23.5" customWidth="1"/>
    <col min="58" max="58" width="3.33203125" customWidth="1"/>
    <col min="59" max="59" width="21.5" customWidth="1"/>
    <col min="60" max="60" width="3.33203125" customWidth="1"/>
    <col min="61" max="61" width="25.5" customWidth="1"/>
    <col min="62" max="62" width="3.33203125" customWidth="1"/>
    <col min="63" max="63" width="14.33203125" customWidth="1"/>
    <col min="64" max="64" width="20.33203125" customWidth="1"/>
    <col min="65" max="65" width="3.33203125" customWidth="1"/>
    <col min="66" max="67" width="16.33203125" customWidth="1"/>
    <col min="68" max="68" width="16" customWidth="1"/>
    <col min="69" max="69" width="9.5" customWidth="1"/>
    <col min="70" max="70" width="21.5" customWidth="1"/>
    <col min="71" max="71" width="31.1640625" customWidth="1"/>
    <col min="72" max="72" width="27.5" customWidth="1"/>
    <col min="73" max="73" width="27.83203125" customWidth="1"/>
    <col min="74" max="74" width="3.33203125" customWidth="1"/>
    <col min="75" max="75" width="20.5" customWidth="1"/>
    <col min="77" max="77" width="11.5" bestFit="1" customWidth="1"/>
    <col min="78" max="78" width="23.5" customWidth="1"/>
    <col min="80" max="80" width="9.6640625" bestFit="1" customWidth="1"/>
  </cols>
  <sheetData>
    <row r="2" spans="2:81" x14ac:dyDescent="0.2">
      <c r="B2" t="s">
        <v>20</v>
      </c>
      <c r="C2" t="s">
        <v>59</v>
      </c>
      <c r="D2" t="s">
        <v>61</v>
      </c>
      <c r="E2" t="s">
        <v>68</v>
      </c>
      <c r="G2" t="s">
        <v>22</v>
      </c>
      <c r="H2" t="s">
        <v>31</v>
      </c>
      <c r="I2" t="s">
        <v>38</v>
      </c>
      <c r="J2" t="s">
        <v>39</v>
      </c>
      <c r="K2" t="s">
        <v>59</v>
      </c>
      <c r="L2" t="s">
        <v>61</v>
      </c>
      <c r="M2" t="s">
        <v>68</v>
      </c>
      <c r="N2" t="s">
        <v>74</v>
      </c>
      <c r="O2" t="s">
        <v>89</v>
      </c>
      <c r="P2" t="s">
        <v>92</v>
      </c>
      <c r="R2" t="s">
        <v>139</v>
      </c>
      <c r="S2" t="s">
        <v>140</v>
      </c>
      <c r="T2" t="s">
        <v>21</v>
      </c>
      <c r="U2" t="s">
        <v>141</v>
      </c>
      <c r="V2" t="s">
        <v>142</v>
      </c>
      <c r="W2" t="s">
        <v>143</v>
      </c>
      <c r="X2" t="s">
        <v>144</v>
      </c>
      <c r="Y2" t="s">
        <v>145</v>
      </c>
      <c r="Z2" t="s">
        <v>146</v>
      </c>
      <c r="AA2" t="s">
        <v>147</v>
      </c>
      <c r="AB2" t="s">
        <v>148</v>
      </c>
      <c r="AC2" t="s">
        <v>149</v>
      </c>
      <c r="AD2" t="s">
        <v>150</v>
      </c>
      <c r="AE2" t="s">
        <v>151</v>
      </c>
      <c r="AF2" t="s">
        <v>152</v>
      </c>
      <c r="AG2" t="s">
        <v>153</v>
      </c>
      <c r="AH2" t="s">
        <v>154</v>
      </c>
      <c r="AI2" t="s">
        <v>155</v>
      </c>
      <c r="AJ2" t="s">
        <v>156</v>
      </c>
      <c r="AK2" t="s">
        <v>157</v>
      </c>
      <c r="AL2" t="s">
        <v>158</v>
      </c>
      <c r="AN2" t="s">
        <v>159</v>
      </c>
      <c r="AO2" t="s">
        <v>160</v>
      </c>
      <c r="AP2" t="s">
        <v>59</v>
      </c>
      <c r="AQ2" t="s">
        <v>61</v>
      </c>
      <c r="AR2" t="s">
        <v>68</v>
      </c>
      <c r="AT2" t="s">
        <v>42</v>
      </c>
      <c r="AU2" t="s">
        <v>161</v>
      </c>
      <c r="AV2" t="s">
        <v>162</v>
      </c>
      <c r="AX2" t="s">
        <v>42</v>
      </c>
      <c r="AZ2" t="s">
        <v>163</v>
      </c>
      <c r="BB2" t="s">
        <v>49</v>
      </c>
      <c r="BC2" t="s">
        <v>164</v>
      </c>
      <c r="BE2" t="s">
        <v>53</v>
      </c>
      <c r="BG2" t="s">
        <v>165</v>
      </c>
      <c r="BI2" t="s">
        <v>31</v>
      </c>
      <c r="BK2" t="s">
        <v>166</v>
      </c>
      <c r="BL2" t="s">
        <v>65</v>
      </c>
      <c r="BN2" t="s">
        <v>74</v>
      </c>
      <c r="BO2" t="s">
        <v>76</v>
      </c>
      <c r="BP2" t="s">
        <v>77</v>
      </c>
      <c r="BQ2" t="s">
        <v>79</v>
      </c>
      <c r="BR2" t="s">
        <v>81</v>
      </c>
      <c r="BS2" t="s">
        <v>83</v>
      </c>
      <c r="BT2" t="s">
        <v>85</v>
      </c>
      <c r="BU2" t="s">
        <v>87</v>
      </c>
      <c r="BW2" t="s">
        <v>167</v>
      </c>
      <c r="BX2" t="s">
        <v>168</v>
      </c>
      <c r="BY2" t="s">
        <v>100</v>
      </c>
      <c r="BZ2" t="s">
        <v>102</v>
      </c>
      <c r="CA2" t="s">
        <v>104</v>
      </c>
      <c r="CB2" t="s">
        <v>169</v>
      </c>
    </row>
    <row r="3" spans="2:81" x14ac:dyDescent="0.2">
      <c r="B3" t="s">
        <v>139</v>
      </c>
      <c r="C3" s="88"/>
      <c r="D3" s="88"/>
      <c r="E3" s="88"/>
      <c r="G3" s="88" t="s">
        <v>170</v>
      </c>
      <c r="H3" s="88"/>
      <c r="I3" s="88"/>
      <c r="J3" s="88"/>
      <c r="K3" s="88"/>
      <c r="L3" s="88"/>
      <c r="M3" s="88"/>
      <c r="N3" s="88"/>
      <c r="O3" s="89"/>
      <c r="P3" s="90"/>
      <c r="R3" t="s">
        <v>170</v>
      </c>
      <c r="S3" t="s">
        <v>171</v>
      </c>
      <c r="T3" t="s">
        <v>172</v>
      </c>
      <c r="U3" t="s">
        <v>173</v>
      </c>
      <c r="V3" t="s">
        <v>174</v>
      </c>
      <c r="W3" t="s">
        <v>175</v>
      </c>
      <c r="X3" t="s">
        <v>176</v>
      </c>
      <c r="Y3" t="s">
        <v>177</v>
      </c>
      <c r="Z3" t="s">
        <v>178</v>
      </c>
      <c r="AA3" t="s">
        <v>179</v>
      </c>
      <c r="AB3" t="s">
        <v>180</v>
      </c>
      <c r="AC3" t="s">
        <v>181</v>
      </c>
      <c r="AD3" t="s">
        <v>182</v>
      </c>
      <c r="AE3" t="s">
        <v>183</v>
      </c>
      <c r="AF3" t="s">
        <v>184</v>
      </c>
      <c r="AG3" t="s">
        <v>185</v>
      </c>
      <c r="AH3" t="s">
        <v>186</v>
      </c>
      <c r="AI3" t="s">
        <v>187</v>
      </c>
      <c r="AJ3" t="s">
        <v>188</v>
      </c>
      <c r="AK3" t="s">
        <v>189</v>
      </c>
      <c r="AL3" t="s">
        <v>190</v>
      </c>
      <c r="AN3" t="s">
        <v>191</v>
      </c>
      <c r="AO3">
        <v>100</v>
      </c>
      <c r="AP3" s="91">
        <v>0.75</v>
      </c>
      <c r="AQ3" s="91">
        <v>0</v>
      </c>
      <c r="AR3" s="91">
        <v>0.1</v>
      </c>
      <c r="AT3" s="91" t="s">
        <v>55</v>
      </c>
      <c r="AU3" s="91" t="s">
        <v>192</v>
      </c>
      <c r="AV3" s="91"/>
      <c r="AX3" t="s">
        <v>55</v>
      </c>
      <c r="AZ3" t="s">
        <v>55</v>
      </c>
      <c r="BB3" t="s">
        <v>193</v>
      </c>
      <c r="BC3">
        <v>1</v>
      </c>
      <c r="BE3" t="s">
        <v>55</v>
      </c>
      <c r="BG3" t="s">
        <v>194</v>
      </c>
      <c r="BI3" t="s">
        <v>32</v>
      </c>
      <c r="BK3" s="92">
        <v>1</v>
      </c>
      <c r="BL3" s="91">
        <v>0</v>
      </c>
      <c r="BN3" t="s">
        <v>195</v>
      </c>
      <c r="BO3" s="93">
        <v>100</v>
      </c>
      <c r="BP3" s="94">
        <v>1.98</v>
      </c>
      <c r="BQ3" s="95">
        <v>100</v>
      </c>
      <c r="BR3" s="93">
        <v>65</v>
      </c>
      <c r="BS3" s="95">
        <v>5</v>
      </c>
      <c r="BT3" s="95">
        <v>90</v>
      </c>
      <c r="BU3" s="95">
        <v>30</v>
      </c>
      <c r="BW3" t="s">
        <v>196</v>
      </c>
      <c r="BX3" t="s">
        <v>194</v>
      </c>
      <c r="BY3" s="96">
        <v>1</v>
      </c>
      <c r="BZ3" s="96">
        <v>2460</v>
      </c>
      <c r="CA3" s="97">
        <v>4.8000000000000001E-2</v>
      </c>
      <c r="CB3" s="97"/>
      <c r="CC3" s="97"/>
    </row>
    <row r="4" spans="2:81" x14ac:dyDescent="0.2">
      <c r="B4" t="s">
        <v>140</v>
      </c>
      <c r="C4" s="88"/>
      <c r="D4" s="88"/>
      <c r="E4" s="88"/>
      <c r="G4" s="88" t="s">
        <v>197</v>
      </c>
      <c r="H4" s="88"/>
      <c r="I4" s="88"/>
      <c r="J4" s="88"/>
      <c r="K4" s="88"/>
      <c r="L4" s="88"/>
      <c r="M4" s="88"/>
      <c r="N4" s="88"/>
      <c r="O4" s="89"/>
      <c r="P4" s="90"/>
      <c r="R4" t="s">
        <v>197</v>
      </c>
      <c r="S4" t="s">
        <v>198</v>
      </c>
      <c r="T4" t="s">
        <v>199</v>
      </c>
      <c r="V4" t="s">
        <v>200</v>
      </c>
      <c r="W4" t="s">
        <v>201</v>
      </c>
      <c r="X4" t="s">
        <v>202</v>
      </c>
      <c r="Y4" t="s">
        <v>203</v>
      </c>
      <c r="Z4" t="s">
        <v>204</v>
      </c>
      <c r="AA4" t="s">
        <v>205</v>
      </c>
      <c r="AB4" t="s">
        <v>206</v>
      </c>
      <c r="AD4" t="s">
        <v>207</v>
      </c>
      <c r="AE4" t="s">
        <v>208</v>
      </c>
      <c r="AH4" t="s">
        <v>209</v>
      </c>
      <c r="AI4" t="s">
        <v>210</v>
      </c>
      <c r="AJ4" t="s">
        <v>211</v>
      </c>
      <c r="AK4" t="s">
        <v>212</v>
      </c>
      <c r="AN4" t="s">
        <v>25</v>
      </c>
      <c r="AO4">
        <v>75</v>
      </c>
      <c r="AP4" s="91">
        <v>0.7</v>
      </c>
      <c r="AQ4" s="91">
        <v>0</v>
      </c>
      <c r="AR4" s="91">
        <v>0.1</v>
      </c>
      <c r="AT4" s="91" t="s">
        <v>46</v>
      </c>
      <c r="AU4" s="91" t="s">
        <v>213</v>
      </c>
      <c r="AV4" s="91"/>
      <c r="AX4" t="s">
        <v>46</v>
      </c>
      <c r="AZ4" t="s">
        <v>46</v>
      </c>
      <c r="BB4" t="s">
        <v>214</v>
      </c>
      <c r="BC4">
        <v>0.8</v>
      </c>
      <c r="BE4" t="s">
        <v>46</v>
      </c>
      <c r="BG4" t="s">
        <v>215</v>
      </c>
      <c r="BI4" t="s">
        <v>37</v>
      </c>
      <c r="BK4" s="92">
        <v>2</v>
      </c>
      <c r="BL4" s="91">
        <v>0.1</v>
      </c>
      <c r="BN4" t="s">
        <v>216</v>
      </c>
      <c r="BO4" s="93">
        <v>100</v>
      </c>
      <c r="BP4" s="94">
        <v>1.98</v>
      </c>
      <c r="BQ4" s="95">
        <v>100</v>
      </c>
      <c r="BR4" s="93">
        <v>65</v>
      </c>
      <c r="BS4" s="95">
        <v>5</v>
      </c>
      <c r="BT4" s="95">
        <v>90</v>
      </c>
      <c r="BU4" s="95">
        <v>30</v>
      </c>
      <c r="BW4" t="s">
        <v>98</v>
      </c>
      <c r="BX4" t="s">
        <v>194</v>
      </c>
      <c r="BY4" s="96">
        <v>1</v>
      </c>
      <c r="BZ4" s="96">
        <v>650</v>
      </c>
      <c r="CA4" s="97">
        <v>0.02</v>
      </c>
      <c r="CB4" s="97"/>
      <c r="CC4" s="97"/>
    </row>
    <row r="5" spans="2:81" x14ac:dyDescent="0.2">
      <c r="B5" t="s">
        <v>21</v>
      </c>
      <c r="C5" s="88"/>
      <c r="D5" s="88"/>
      <c r="E5" s="88"/>
      <c r="G5" s="88" t="s">
        <v>217</v>
      </c>
      <c r="H5" s="88"/>
      <c r="I5" s="88"/>
      <c r="J5" s="88"/>
      <c r="K5" s="88"/>
      <c r="L5" s="88"/>
      <c r="M5" s="88"/>
      <c r="N5" s="88"/>
      <c r="O5" s="89"/>
      <c r="P5" s="90"/>
      <c r="R5" t="s">
        <v>217</v>
      </c>
      <c r="S5" t="s">
        <v>218</v>
      </c>
      <c r="T5" t="s">
        <v>219</v>
      </c>
      <c r="V5" t="s">
        <v>220</v>
      </c>
      <c r="W5" t="s">
        <v>221</v>
      </c>
      <c r="X5" t="s">
        <v>222</v>
      </c>
      <c r="Y5" t="s">
        <v>223</v>
      </c>
      <c r="AA5" t="s">
        <v>224</v>
      </c>
      <c r="AB5" t="s">
        <v>225</v>
      </c>
      <c r="AD5" t="s">
        <v>226</v>
      </c>
      <c r="AE5" t="s">
        <v>227</v>
      </c>
      <c r="AH5" t="s">
        <v>228</v>
      </c>
      <c r="AI5" t="s">
        <v>229</v>
      </c>
      <c r="AJ5" t="s">
        <v>230</v>
      </c>
      <c r="AN5" t="s">
        <v>231</v>
      </c>
      <c r="AO5">
        <v>50</v>
      </c>
      <c r="AP5" s="91">
        <v>0.8</v>
      </c>
      <c r="AQ5" s="91">
        <v>0</v>
      </c>
      <c r="AR5" s="91">
        <v>0.1</v>
      </c>
      <c r="AT5" s="91"/>
      <c r="AU5" s="91"/>
      <c r="AV5" s="91"/>
      <c r="AZ5" t="s">
        <v>44</v>
      </c>
      <c r="BB5" t="s">
        <v>232</v>
      </c>
      <c r="BC5">
        <v>0.6</v>
      </c>
      <c r="BE5" t="s">
        <v>44</v>
      </c>
      <c r="BG5" t="s">
        <v>233</v>
      </c>
      <c r="BI5" t="s">
        <v>234</v>
      </c>
      <c r="BK5" s="92">
        <v>3</v>
      </c>
      <c r="BL5" s="91">
        <v>0.3</v>
      </c>
      <c r="BN5" t="s">
        <v>75</v>
      </c>
      <c r="BO5" s="93">
        <v>100</v>
      </c>
      <c r="BP5" s="98">
        <v>1.98</v>
      </c>
      <c r="BQ5" s="96">
        <v>100</v>
      </c>
      <c r="BR5" s="99">
        <v>65</v>
      </c>
      <c r="BS5" s="96">
        <v>5</v>
      </c>
      <c r="BT5" s="96">
        <v>90</v>
      </c>
      <c r="BU5" s="96">
        <v>30</v>
      </c>
      <c r="BW5" t="s">
        <v>235</v>
      </c>
      <c r="BX5" t="s">
        <v>194</v>
      </c>
      <c r="BY5" s="96">
        <v>1</v>
      </c>
      <c r="BZ5" s="96">
        <v>2700</v>
      </c>
      <c r="CA5" s="97">
        <f>(1.1+1+1.1+1.075)/4</f>
        <v>1.0687500000000001</v>
      </c>
      <c r="CB5" s="97">
        <v>4.0055555555555555</v>
      </c>
      <c r="CC5" s="97"/>
    </row>
    <row r="6" spans="2:81" x14ac:dyDescent="0.2">
      <c r="B6" t="s">
        <v>141</v>
      </c>
      <c r="C6" s="88"/>
      <c r="D6" s="88"/>
      <c r="E6" s="88"/>
      <c r="G6" s="88" t="s">
        <v>171</v>
      </c>
      <c r="H6" s="88"/>
      <c r="I6" s="88"/>
      <c r="J6" s="88"/>
      <c r="K6" s="88"/>
      <c r="L6" s="88"/>
      <c r="M6" s="88"/>
      <c r="N6" s="88"/>
      <c r="O6" s="89"/>
      <c r="P6" s="90"/>
      <c r="T6" t="s">
        <v>236</v>
      </c>
      <c r="V6" t="s">
        <v>237</v>
      </c>
      <c r="Y6" t="s">
        <v>238</v>
      </c>
      <c r="AA6" t="s">
        <v>239</v>
      </c>
      <c r="AD6" t="s">
        <v>240</v>
      </c>
      <c r="AE6" t="s">
        <v>241</v>
      </c>
      <c r="AI6" t="s">
        <v>242</v>
      </c>
      <c r="AN6" t="s">
        <v>243</v>
      </c>
      <c r="AO6">
        <v>25</v>
      </c>
      <c r="AP6" s="91">
        <v>0.65</v>
      </c>
      <c r="AQ6" s="91">
        <v>0</v>
      </c>
      <c r="AR6" s="91">
        <v>0.1</v>
      </c>
      <c r="AT6" s="91"/>
      <c r="AU6" s="91"/>
      <c r="AV6" s="91"/>
      <c r="BB6" t="s">
        <v>244</v>
      </c>
      <c r="BC6">
        <v>0.2</v>
      </c>
      <c r="BG6" t="s">
        <v>245</v>
      </c>
      <c r="BK6" s="92">
        <v>4</v>
      </c>
      <c r="BL6" s="91">
        <v>0.55000000000000004</v>
      </c>
      <c r="BW6" t="s">
        <v>246</v>
      </c>
      <c r="BX6" t="s">
        <v>194</v>
      </c>
      <c r="BY6" s="96">
        <v>1</v>
      </c>
      <c r="BZ6" s="100">
        <v>8500</v>
      </c>
      <c r="CA6" s="97">
        <f>(5.2+5.1)/2</f>
        <v>5.15</v>
      </c>
      <c r="CB6" s="97"/>
      <c r="CC6" s="97"/>
    </row>
    <row r="7" spans="2:81" x14ac:dyDescent="0.2">
      <c r="B7" t="s">
        <v>142</v>
      </c>
      <c r="C7" s="88"/>
      <c r="D7" s="88"/>
      <c r="E7" s="88"/>
      <c r="G7" s="88" t="s">
        <v>198</v>
      </c>
      <c r="H7" s="88"/>
      <c r="I7" s="88"/>
      <c r="J7" s="88"/>
      <c r="K7" s="88"/>
      <c r="L7" s="88"/>
      <c r="M7" s="88"/>
      <c r="N7" s="88"/>
      <c r="O7" s="89"/>
      <c r="P7" s="90"/>
      <c r="T7" t="s">
        <v>247</v>
      </c>
      <c r="Y7" t="s">
        <v>248</v>
      </c>
      <c r="AA7" t="s">
        <v>249</v>
      </c>
      <c r="AD7" t="s">
        <v>250</v>
      </c>
      <c r="AE7" t="s">
        <v>251</v>
      </c>
      <c r="AN7" t="s">
        <v>252</v>
      </c>
      <c r="AO7">
        <v>5</v>
      </c>
      <c r="AP7" s="91">
        <v>0.95</v>
      </c>
      <c r="AQ7" s="91">
        <v>0</v>
      </c>
      <c r="AR7" s="91">
        <v>0.1</v>
      </c>
      <c r="AT7" s="91" t="s">
        <v>50</v>
      </c>
      <c r="AU7" s="91" t="s">
        <v>161</v>
      </c>
      <c r="AV7" s="91" t="s">
        <v>162</v>
      </c>
      <c r="AZ7" t="s">
        <v>253</v>
      </c>
      <c r="BB7" t="s">
        <v>254</v>
      </c>
      <c r="BC7">
        <v>0.1</v>
      </c>
      <c r="BG7" t="s">
        <v>255</v>
      </c>
      <c r="BK7" s="92">
        <v>5</v>
      </c>
      <c r="BL7" s="91">
        <v>0.8</v>
      </c>
      <c r="BW7" t="s">
        <v>256</v>
      </c>
      <c r="BX7" t="s">
        <v>194</v>
      </c>
      <c r="BY7" s="96">
        <v>1</v>
      </c>
      <c r="BZ7" s="100">
        <v>7860</v>
      </c>
      <c r="CA7" s="97">
        <f>(0.23+0.26+0.23+0.238)/4</f>
        <v>0.23949999999999999</v>
      </c>
      <c r="CB7" s="97"/>
      <c r="CC7" s="97"/>
    </row>
    <row r="8" spans="2:81" x14ac:dyDescent="0.2">
      <c r="B8" t="s">
        <v>143</v>
      </c>
      <c r="C8" s="88"/>
      <c r="D8" s="88"/>
      <c r="E8" s="88"/>
      <c r="G8" s="88" t="s">
        <v>218</v>
      </c>
      <c r="H8" s="88"/>
      <c r="I8" s="88"/>
      <c r="J8" s="88"/>
      <c r="K8" s="88"/>
      <c r="L8" s="88"/>
      <c r="M8" s="88"/>
      <c r="N8" s="88"/>
      <c r="O8" s="89"/>
      <c r="P8" s="90"/>
      <c r="T8" t="s">
        <v>257</v>
      </c>
      <c r="AA8" t="s">
        <v>258</v>
      </c>
      <c r="AD8" t="s">
        <v>259</v>
      </c>
      <c r="AE8" t="s">
        <v>260</v>
      </c>
      <c r="AT8" s="101">
        <v>0.1</v>
      </c>
      <c r="AU8" t="s">
        <v>261</v>
      </c>
      <c r="AV8" s="91"/>
      <c r="AZ8" t="s">
        <v>55</v>
      </c>
      <c r="BK8" s="92">
        <v>6</v>
      </c>
      <c r="BL8" s="91">
        <v>1</v>
      </c>
      <c r="BW8" t="s">
        <v>262</v>
      </c>
      <c r="BX8" t="s">
        <v>194</v>
      </c>
      <c r="BY8" s="96">
        <v>1</v>
      </c>
      <c r="BZ8" s="96">
        <v>8900</v>
      </c>
      <c r="CA8" s="97">
        <f>(6.8+6.8+6.463)/3</f>
        <v>6.687666666666666</v>
      </c>
      <c r="CB8" s="97">
        <v>11.397222222222222</v>
      </c>
      <c r="CC8" s="97"/>
    </row>
    <row r="9" spans="2:81" x14ac:dyDescent="0.2">
      <c r="B9" t="s">
        <v>144</v>
      </c>
      <c r="C9" s="88"/>
      <c r="D9" s="88"/>
      <c r="E9" s="88"/>
      <c r="G9" s="88" t="s">
        <v>172</v>
      </c>
      <c r="H9" s="88"/>
      <c r="I9" s="88"/>
      <c r="J9" s="88"/>
      <c r="K9" s="88"/>
      <c r="L9" s="88"/>
      <c r="M9" s="88"/>
      <c r="N9" s="88"/>
      <c r="O9" s="89"/>
      <c r="P9" s="90"/>
      <c r="T9" t="s">
        <v>263</v>
      </c>
      <c r="AD9" t="s">
        <v>264</v>
      </c>
      <c r="AU9" t="s">
        <v>265</v>
      </c>
      <c r="AZ9" t="s">
        <v>46</v>
      </c>
      <c r="BB9" t="s">
        <v>266</v>
      </c>
      <c r="BC9" t="s">
        <v>164</v>
      </c>
      <c r="BW9" t="s">
        <v>267</v>
      </c>
      <c r="BX9" t="s">
        <v>194</v>
      </c>
      <c r="BY9" s="96">
        <v>1</v>
      </c>
      <c r="BZ9" s="100">
        <v>7900</v>
      </c>
      <c r="CA9" s="97">
        <f>(1.6+1.6+1.5+1.537)/4</f>
        <v>1.55925</v>
      </c>
      <c r="CB9" s="97"/>
      <c r="CC9" s="97"/>
    </row>
    <row r="10" spans="2:81" x14ac:dyDescent="0.2">
      <c r="B10" t="s">
        <v>145</v>
      </c>
      <c r="C10" s="88"/>
      <c r="D10" s="88"/>
      <c r="E10" s="88"/>
      <c r="G10" s="88" t="s">
        <v>199</v>
      </c>
      <c r="H10" s="88"/>
      <c r="I10" s="88"/>
      <c r="J10" s="88"/>
      <c r="K10" s="88"/>
      <c r="L10" s="88"/>
      <c r="M10" s="88"/>
      <c r="N10" s="88"/>
      <c r="O10" s="89"/>
      <c r="P10" s="90"/>
      <c r="T10" t="s">
        <v>268</v>
      </c>
      <c r="AZ10" t="s">
        <v>44</v>
      </c>
      <c r="BB10" t="s">
        <v>269</v>
      </c>
      <c r="BC10">
        <v>1</v>
      </c>
      <c r="BW10" t="s">
        <v>270</v>
      </c>
      <c r="BX10" t="s">
        <v>194</v>
      </c>
      <c r="BY10" s="96">
        <v>1</v>
      </c>
      <c r="BZ10" s="96">
        <v>7000</v>
      </c>
      <c r="CA10" s="97">
        <f>(1.5+1.5+1.55+1.487)/4</f>
        <v>1.50925</v>
      </c>
      <c r="CB10" s="97">
        <v>4.3633333333333333</v>
      </c>
      <c r="CC10" s="97"/>
    </row>
    <row r="11" spans="2:81" x14ac:dyDescent="0.2">
      <c r="B11" t="s">
        <v>146</v>
      </c>
      <c r="C11" s="88"/>
      <c r="D11" s="88"/>
      <c r="E11" s="88"/>
      <c r="G11" s="88" t="s">
        <v>219</v>
      </c>
      <c r="H11" s="88"/>
      <c r="I11" s="88"/>
      <c r="J11" s="88"/>
      <c r="K11" s="88"/>
      <c r="L11" s="88"/>
      <c r="M11" s="88"/>
      <c r="N11" s="88"/>
      <c r="O11" s="89"/>
      <c r="P11" s="90"/>
      <c r="T11" t="s">
        <v>271</v>
      </c>
      <c r="BB11" t="s">
        <v>272</v>
      </c>
      <c r="BC11">
        <v>0.8</v>
      </c>
      <c r="BW11" t="s">
        <v>273</v>
      </c>
      <c r="BX11" t="s">
        <v>194</v>
      </c>
      <c r="BY11" s="96">
        <v>1</v>
      </c>
      <c r="BZ11" s="96">
        <v>780</v>
      </c>
      <c r="CA11" s="97">
        <v>0</v>
      </c>
      <c r="CB11" s="97"/>
      <c r="CC11" s="97"/>
    </row>
    <row r="12" spans="2:81" x14ac:dyDescent="0.2">
      <c r="B12" t="s">
        <v>147</v>
      </c>
      <c r="C12" s="88"/>
      <c r="D12" s="88"/>
      <c r="E12" s="88"/>
      <c r="G12" s="88" t="s">
        <v>236</v>
      </c>
      <c r="H12" s="88"/>
      <c r="I12" s="88"/>
      <c r="J12" s="88"/>
      <c r="K12" s="88"/>
      <c r="L12" s="88"/>
      <c r="M12" s="88"/>
      <c r="N12" s="88"/>
      <c r="O12" s="89"/>
      <c r="P12" s="90"/>
      <c r="T12" t="s">
        <v>274</v>
      </c>
      <c r="AT12" t="s">
        <v>275</v>
      </c>
      <c r="AU12" t="s">
        <v>161</v>
      </c>
      <c r="AV12" t="s">
        <v>162</v>
      </c>
      <c r="AZ12" t="s">
        <v>276</v>
      </c>
      <c r="BB12" t="s">
        <v>277</v>
      </c>
      <c r="BC12">
        <v>0.6</v>
      </c>
      <c r="BW12" t="s">
        <v>278</v>
      </c>
      <c r="BX12" t="s">
        <v>194</v>
      </c>
      <c r="BY12" s="96">
        <v>1</v>
      </c>
      <c r="BZ12" s="96">
        <v>910</v>
      </c>
      <c r="CA12" s="97">
        <v>0</v>
      </c>
      <c r="CB12" s="97"/>
      <c r="CC12" s="97"/>
    </row>
    <row r="13" spans="2:81" x14ac:dyDescent="0.2">
      <c r="B13" t="s">
        <v>148</v>
      </c>
      <c r="C13" s="88"/>
      <c r="D13" s="88"/>
      <c r="E13" s="88"/>
      <c r="G13" s="88" t="s">
        <v>247</v>
      </c>
      <c r="H13" s="88"/>
      <c r="I13" s="88"/>
      <c r="J13" s="88"/>
      <c r="K13" s="88"/>
      <c r="L13" s="88"/>
      <c r="M13" s="88"/>
      <c r="N13" s="88"/>
      <c r="O13" s="89"/>
      <c r="P13" s="90"/>
      <c r="T13" t="s">
        <v>279</v>
      </c>
      <c r="AT13" t="s">
        <v>55</v>
      </c>
      <c r="AU13" t="s">
        <v>280</v>
      </c>
      <c r="AV13" s="91"/>
      <c r="AZ13" t="s">
        <v>55</v>
      </c>
      <c r="BB13" t="s">
        <v>281</v>
      </c>
      <c r="BC13">
        <v>0.4</v>
      </c>
      <c r="BW13" t="s">
        <v>282</v>
      </c>
      <c r="BX13" t="s">
        <v>194</v>
      </c>
      <c r="BY13" s="96">
        <v>1</v>
      </c>
      <c r="BZ13" s="96">
        <v>1900</v>
      </c>
      <c r="CA13" s="97">
        <v>0</v>
      </c>
      <c r="CB13" s="97"/>
      <c r="CC13" s="97"/>
    </row>
    <row r="14" spans="2:81" x14ac:dyDescent="0.2">
      <c r="B14" t="s">
        <v>149</v>
      </c>
      <c r="C14" s="88"/>
      <c r="D14" s="88"/>
      <c r="E14" s="88"/>
      <c r="G14" s="88" t="s">
        <v>257</v>
      </c>
      <c r="H14" s="88"/>
      <c r="I14" s="88"/>
      <c r="J14" s="88"/>
      <c r="K14" s="88"/>
      <c r="L14" s="88"/>
      <c r="M14" s="88"/>
      <c r="N14" s="88"/>
      <c r="O14" s="89"/>
      <c r="P14" s="90"/>
      <c r="T14" t="s">
        <v>283</v>
      </c>
      <c r="AT14" t="s">
        <v>46</v>
      </c>
      <c r="AU14" t="s">
        <v>284</v>
      </c>
      <c r="AV14" s="91"/>
      <c r="AZ14" t="s">
        <v>46</v>
      </c>
      <c r="BB14" t="s">
        <v>285</v>
      </c>
      <c r="BC14">
        <v>0.1</v>
      </c>
    </row>
    <row r="15" spans="2:81" x14ac:dyDescent="0.2">
      <c r="B15" t="s">
        <v>150</v>
      </c>
      <c r="C15" s="88"/>
      <c r="D15" s="88"/>
      <c r="E15" s="88"/>
      <c r="G15" s="88" t="s">
        <v>263</v>
      </c>
      <c r="H15" s="88"/>
      <c r="I15" s="88"/>
      <c r="J15" s="88"/>
      <c r="K15" s="88"/>
      <c r="L15" s="88"/>
      <c r="M15" s="88"/>
      <c r="N15" s="88"/>
      <c r="O15" s="89"/>
      <c r="P15" s="90"/>
      <c r="T15" t="s">
        <v>286</v>
      </c>
      <c r="AZ15" t="s">
        <v>44</v>
      </c>
    </row>
    <row r="16" spans="2:81" x14ac:dyDescent="0.2">
      <c r="B16" t="s">
        <v>151</v>
      </c>
      <c r="C16" s="88"/>
      <c r="D16" s="88"/>
      <c r="E16" s="88"/>
      <c r="G16" s="88" t="s">
        <v>268</v>
      </c>
      <c r="H16" s="88"/>
      <c r="I16" s="88"/>
      <c r="J16" s="88"/>
      <c r="K16" s="88"/>
      <c r="L16" s="88"/>
      <c r="M16" s="88"/>
      <c r="N16" s="88"/>
      <c r="O16" s="89"/>
      <c r="P16" s="90"/>
      <c r="T16" t="s">
        <v>23</v>
      </c>
      <c r="BB16" t="s">
        <v>287</v>
      </c>
      <c r="BC16" t="s">
        <v>164</v>
      </c>
    </row>
    <row r="17" spans="2:55" x14ac:dyDescent="0.2">
      <c r="B17" t="s">
        <v>152</v>
      </c>
      <c r="C17" s="88"/>
      <c r="D17" s="88"/>
      <c r="E17" s="88"/>
      <c r="G17" s="88" t="s">
        <v>271</v>
      </c>
      <c r="H17" s="88"/>
      <c r="I17" s="88"/>
      <c r="J17" s="88"/>
      <c r="K17" s="88"/>
      <c r="L17" s="88"/>
      <c r="M17" s="88"/>
      <c r="N17" s="88"/>
      <c r="O17" s="89"/>
      <c r="P17" s="90"/>
      <c r="T17" t="s">
        <v>288</v>
      </c>
      <c r="BB17" t="s">
        <v>289</v>
      </c>
      <c r="BC17">
        <v>1</v>
      </c>
    </row>
    <row r="18" spans="2:55" x14ac:dyDescent="0.2">
      <c r="B18" t="s">
        <v>153</v>
      </c>
      <c r="C18" s="88"/>
      <c r="D18" s="88"/>
      <c r="E18" s="88"/>
      <c r="G18" s="88" t="s">
        <v>274</v>
      </c>
      <c r="H18" s="88"/>
      <c r="I18" s="88"/>
      <c r="J18" s="88"/>
      <c r="K18" s="88"/>
      <c r="L18" s="88"/>
      <c r="M18" s="88"/>
      <c r="N18" s="88"/>
      <c r="O18" s="89"/>
      <c r="P18" s="90"/>
      <c r="T18" t="s">
        <v>290</v>
      </c>
      <c r="BB18" t="s">
        <v>291</v>
      </c>
      <c r="BC18">
        <v>0.4</v>
      </c>
    </row>
    <row r="19" spans="2:55" x14ac:dyDescent="0.2">
      <c r="B19" t="s">
        <v>154</v>
      </c>
      <c r="C19" s="88"/>
      <c r="D19" s="88"/>
      <c r="E19" s="88"/>
      <c r="G19" s="88" t="s">
        <v>279</v>
      </c>
      <c r="H19" s="88"/>
      <c r="I19" s="88"/>
      <c r="J19" s="88"/>
      <c r="K19" s="88"/>
      <c r="L19" s="88"/>
      <c r="M19" s="88"/>
      <c r="N19" s="88"/>
      <c r="O19" s="89"/>
      <c r="P19" s="90"/>
      <c r="T19" t="s">
        <v>292</v>
      </c>
      <c r="BB19" t="s">
        <v>293</v>
      </c>
      <c r="BC19">
        <v>0.1</v>
      </c>
    </row>
    <row r="20" spans="2:55" x14ac:dyDescent="0.2">
      <c r="B20" t="s">
        <v>155</v>
      </c>
      <c r="C20" s="88"/>
      <c r="D20" s="88"/>
      <c r="E20" s="88"/>
      <c r="G20" s="88" t="s">
        <v>283</v>
      </c>
      <c r="H20" s="88"/>
      <c r="I20" s="88"/>
      <c r="J20" s="88"/>
      <c r="K20" s="88"/>
      <c r="L20" s="88"/>
      <c r="M20" s="88"/>
      <c r="N20" s="88"/>
      <c r="O20" s="89"/>
      <c r="P20" s="90"/>
      <c r="T20" t="s">
        <v>294</v>
      </c>
    </row>
    <row r="21" spans="2:55" x14ac:dyDescent="0.2">
      <c r="B21" t="s">
        <v>156</v>
      </c>
      <c r="C21" s="88"/>
      <c r="D21" s="88"/>
      <c r="E21" s="88"/>
      <c r="G21" s="88" t="s">
        <v>286</v>
      </c>
      <c r="H21" s="88"/>
      <c r="I21" s="88"/>
      <c r="J21" s="88"/>
      <c r="K21" s="88"/>
      <c r="L21" s="88"/>
      <c r="M21" s="88"/>
      <c r="N21" s="88"/>
      <c r="O21" s="89"/>
      <c r="P21" s="90"/>
      <c r="T21" t="s">
        <v>295</v>
      </c>
      <c r="BB21" t="s">
        <v>51</v>
      </c>
      <c r="BC21" t="s">
        <v>164</v>
      </c>
    </row>
    <row r="22" spans="2:55" x14ac:dyDescent="0.2">
      <c r="B22" t="s">
        <v>157</v>
      </c>
      <c r="C22" s="88"/>
      <c r="D22" s="88"/>
      <c r="E22" s="88"/>
      <c r="G22" s="88" t="s">
        <v>23</v>
      </c>
      <c r="H22" s="88" t="s">
        <v>32</v>
      </c>
      <c r="I22" s="88">
        <v>0</v>
      </c>
      <c r="J22" s="88">
        <v>0</v>
      </c>
      <c r="K22" s="88"/>
      <c r="L22" s="88"/>
      <c r="M22" s="88"/>
      <c r="N22" s="88" t="s">
        <v>75</v>
      </c>
      <c r="O22" s="89">
        <f>60/12</f>
        <v>5</v>
      </c>
      <c r="P22" s="90">
        <v>6</v>
      </c>
      <c r="T22" t="s">
        <v>296</v>
      </c>
      <c r="BB22" t="s">
        <v>297</v>
      </c>
      <c r="BC22">
        <v>1</v>
      </c>
    </row>
    <row r="23" spans="2:55" x14ac:dyDescent="0.2">
      <c r="B23" t="s">
        <v>158</v>
      </c>
      <c r="C23" s="88"/>
      <c r="D23" s="88"/>
      <c r="E23" s="88"/>
      <c r="G23" s="88" t="s">
        <v>288</v>
      </c>
      <c r="H23" s="88"/>
      <c r="I23" s="88"/>
      <c r="J23" s="88"/>
      <c r="K23" s="88"/>
      <c r="L23" s="88"/>
      <c r="M23" s="88"/>
      <c r="N23" s="88"/>
      <c r="O23" s="89"/>
      <c r="P23" s="90"/>
      <c r="T23" t="s">
        <v>298</v>
      </c>
      <c r="BB23" t="s">
        <v>299</v>
      </c>
      <c r="BC23">
        <v>0.4</v>
      </c>
    </row>
    <row r="24" spans="2:55" x14ac:dyDescent="0.2">
      <c r="G24" t="s">
        <v>290</v>
      </c>
      <c r="H24" s="88" t="s">
        <v>32</v>
      </c>
      <c r="I24" s="88">
        <v>0</v>
      </c>
      <c r="J24" s="88">
        <v>0</v>
      </c>
      <c r="K24" s="88">
        <v>1</v>
      </c>
      <c r="L24" s="88">
        <v>0</v>
      </c>
      <c r="M24" s="88">
        <v>0.1</v>
      </c>
      <c r="N24" s="88" t="s">
        <v>75</v>
      </c>
      <c r="O24" s="89">
        <f t="shared" ref="O24:O25" si="0">60/12</f>
        <v>5</v>
      </c>
      <c r="P24" s="90">
        <v>6</v>
      </c>
      <c r="T24" t="s">
        <v>300</v>
      </c>
      <c r="BB24" t="s">
        <v>301</v>
      </c>
      <c r="BC24">
        <v>0.1</v>
      </c>
    </row>
    <row r="25" spans="2:55" x14ac:dyDescent="0.2">
      <c r="G25" t="s">
        <v>292</v>
      </c>
      <c r="H25" s="88" t="s">
        <v>32</v>
      </c>
      <c r="I25" s="88">
        <v>0</v>
      </c>
      <c r="J25" s="88">
        <v>0</v>
      </c>
      <c r="K25" s="88">
        <v>1</v>
      </c>
      <c r="L25" s="88">
        <v>0</v>
      </c>
      <c r="M25" s="88">
        <v>0.1</v>
      </c>
      <c r="N25" s="88" t="s">
        <v>75</v>
      </c>
      <c r="O25" s="89">
        <f t="shared" si="0"/>
        <v>5</v>
      </c>
      <c r="P25" s="90">
        <v>6</v>
      </c>
      <c r="T25" t="s">
        <v>302</v>
      </c>
    </row>
    <row r="26" spans="2:55" x14ac:dyDescent="0.2">
      <c r="G26" t="s">
        <v>294</v>
      </c>
      <c r="O26" s="102"/>
      <c r="P26" s="103"/>
      <c r="T26" t="s">
        <v>303</v>
      </c>
    </row>
    <row r="27" spans="2:55" x14ac:dyDescent="0.2">
      <c r="G27" t="s">
        <v>295</v>
      </c>
      <c r="H27" s="88" t="s">
        <v>32</v>
      </c>
      <c r="I27" s="88">
        <v>0</v>
      </c>
      <c r="J27" s="88">
        <v>0</v>
      </c>
      <c r="K27" s="88">
        <v>1</v>
      </c>
      <c r="L27" s="88">
        <v>0</v>
      </c>
      <c r="M27" s="88">
        <v>0.1</v>
      </c>
      <c r="N27" s="88" t="s">
        <v>75</v>
      </c>
      <c r="O27" s="89">
        <f>60/12</f>
        <v>5</v>
      </c>
      <c r="P27" s="90">
        <v>6</v>
      </c>
    </row>
    <row r="28" spans="2:55" x14ac:dyDescent="0.2">
      <c r="G28" t="s">
        <v>296</v>
      </c>
      <c r="O28" s="102"/>
      <c r="P28" s="103"/>
      <c r="R28" t="s">
        <v>139</v>
      </c>
      <c r="S28" t="s">
        <v>140</v>
      </c>
      <c r="T28" t="s">
        <v>21</v>
      </c>
      <c r="U28" t="s">
        <v>141</v>
      </c>
      <c r="V28" t="s">
        <v>142</v>
      </c>
      <c r="W28" t="s">
        <v>143</v>
      </c>
      <c r="X28" t="s">
        <v>144</v>
      </c>
      <c r="Y28" t="s">
        <v>145</v>
      </c>
      <c r="Z28" t="s">
        <v>146</v>
      </c>
      <c r="AA28" t="s">
        <v>147</v>
      </c>
      <c r="AB28" t="s">
        <v>148</v>
      </c>
      <c r="AC28" t="s">
        <v>149</v>
      </c>
      <c r="AD28" t="s">
        <v>150</v>
      </c>
      <c r="AE28" t="s">
        <v>151</v>
      </c>
      <c r="AF28" t="s">
        <v>152</v>
      </c>
      <c r="AG28" t="s">
        <v>153</v>
      </c>
      <c r="AH28" t="s">
        <v>154</v>
      </c>
      <c r="AI28" t="s">
        <v>155</v>
      </c>
      <c r="AJ28" t="s">
        <v>156</v>
      </c>
      <c r="AK28" t="s">
        <v>157</v>
      </c>
      <c r="AL28" t="s">
        <v>158</v>
      </c>
    </row>
    <row r="29" spans="2:55" x14ac:dyDescent="0.2">
      <c r="G29" t="s">
        <v>298</v>
      </c>
      <c r="O29" s="102"/>
      <c r="P29" s="103"/>
      <c r="R29" t="s">
        <v>304</v>
      </c>
      <c r="S29" t="s">
        <v>304</v>
      </c>
      <c r="T29" t="s">
        <v>304</v>
      </c>
      <c r="U29" t="s">
        <v>304</v>
      </c>
      <c r="V29" t="s">
        <v>304</v>
      </c>
      <c r="W29" t="s">
        <v>191</v>
      </c>
      <c r="X29" t="s">
        <v>304</v>
      </c>
      <c r="Y29" t="s">
        <v>304</v>
      </c>
      <c r="Z29" t="s">
        <v>304</v>
      </c>
      <c r="AA29" t="s">
        <v>304</v>
      </c>
      <c r="AB29" t="s">
        <v>304</v>
      </c>
      <c r="AC29" t="s">
        <v>304</v>
      </c>
      <c r="AD29" t="s">
        <v>304</v>
      </c>
      <c r="AE29" t="s">
        <v>304</v>
      </c>
      <c r="AF29" t="s">
        <v>304</v>
      </c>
      <c r="AG29" t="s">
        <v>304</v>
      </c>
      <c r="AH29" t="s">
        <v>304</v>
      </c>
      <c r="AI29" t="s">
        <v>304</v>
      </c>
      <c r="AJ29" t="s">
        <v>304</v>
      </c>
      <c r="AK29" t="s">
        <v>304</v>
      </c>
      <c r="AL29" t="s">
        <v>304</v>
      </c>
    </row>
    <row r="30" spans="2:55" x14ac:dyDescent="0.2">
      <c r="G30" t="s">
        <v>300</v>
      </c>
      <c r="O30" s="102"/>
      <c r="P30" s="103"/>
      <c r="W30" t="s">
        <v>25</v>
      </c>
    </row>
    <row r="31" spans="2:55" x14ac:dyDescent="0.2">
      <c r="G31" t="s">
        <v>302</v>
      </c>
      <c r="O31" s="102"/>
      <c r="P31" s="103"/>
      <c r="W31" t="s">
        <v>231</v>
      </c>
    </row>
    <row r="32" spans="2:55" x14ac:dyDescent="0.2">
      <c r="G32" t="s">
        <v>303</v>
      </c>
      <c r="O32" s="102"/>
      <c r="P32" s="103"/>
      <c r="W32" t="s">
        <v>243</v>
      </c>
    </row>
    <row r="33" spans="7:23" x14ac:dyDescent="0.2">
      <c r="G33" t="s">
        <v>173</v>
      </c>
      <c r="O33" s="102"/>
      <c r="P33" s="103"/>
      <c r="W33" t="s">
        <v>252</v>
      </c>
    </row>
    <row r="34" spans="7:23" x14ac:dyDescent="0.2">
      <c r="G34" t="s">
        <v>174</v>
      </c>
      <c r="O34" s="102"/>
      <c r="P34" s="103"/>
    </row>
    <row r="35" spans="7:23" x14ac:dyDescent="0.2">
      <c r="G35" t="s">
        <v>200</v>
      </c>
      <c r="O35" s="102"/>
      <c r="P35" s="103"/>
      <c r="T35" t="s">
        <v>21</v>
      </c>
    </row>
    <row r="36" spans="7:23" x14ac:dyDescent="0.2">
      <c r="G36" t="s">
        <v>220</v>
      </c>
      <c r="O36" s="102"/>
      <c r="P36" s="103"/>
      <c r="T36" t="s">
        <v>23</v>
      </c>
    </row>
    <row r="37" spans="7:23" x14ac:dyDescent="0.2">
      <c r="G37" t="s">
        <v>237</v>
      </c>
      <c r="O37" s="102"/>
      <c r="P37" s="103"/>
      <c r="T37" t="s">
        <v>290</v>
      </c>
    </row>
    <row r="38" spans="7:23" x14ac:dyDescent="0.2">
      <c r="G38" t="s">
        <v>175</v>
      </c>
      <c r="O38" s="102"/>
      <c r="P38" s="103"/>
      <c r="T38" t="s">
        <v>292</v>
      </c>
    </row>
    <row r="39" spans="7:23" x14ac:dyDescent="0.2">
      <c r="G39" t="s">
        <v>201</v>
      </c>
      <c r="O39" s="102"/>
      <c r="P39" s="103"/>
      <c r="T39" t="s">
        <v>295</v>
      </c>
    </row>
    <row r="40" spans="7:23" x14ac:dyDescent="0.2">
      <c r="G40" t="s">
        <v>221</v>
      </c>
      <c r="O40" s="102"/>
      <c r="P40" s="103"/>
    </row>
    <row r="41" spans="7:23" x14ac:dyDescent="0.2">
      <c r="G41" t="s">
        <v>176</v>
      </c>
      <c r="O41" s="102"/>
      <c r="P41" s="103"/>
      <c r="R41" t="s">
        <v>23</v>
      </c>
      <c r="S41" t="s">
        <v>290</v>
      </c>
      <c r="T41" t="s">
        <v>292</v>
      </c>
      <c r="U41" t="s">
        <v>295</v>
      </c>
    </row>
    <row r="42" spans="7:23" x14ac:dyDescent="0.2">
      <c r="G42" t="s">
        <v>202</v>
      </c>
      <c r="O42" s="102"/>
      <c r="P42" s="103"/>
      <c r="R42" t="s">
        <v>191</v>
      </c>
      <c r="S42" t="s">
        <v>304</v>
      </c>
      <c r="T42" t="s">
        <v>304</v>
      </c>
      <c r="U42" t="s">
        <v>304</v>
      </c>
    </row>
    <row r="43" spans="7:23" x14ac:dyDescent="0.2">
      <c r="G43" t="s">
        <v>222</v>
      </c>
      <c r="O43" s="102"/>
      <c r="P43" s="103"/>
      <c r="R43" t="s">
        <v>25</v>
      </c>
    </row>
    <row r="44" spans="7:23" x14ac:dyDescent="0.2">
      <c r="G44" t="s">
        <v>177</v>
      </c>
      <c r="O44" s="102"/>
      <c r="P44" s="103"/>
      <c r="R44" t="s">
        <v>231</v>
      </c>
    </row>
    <row r="45" spans="7:23" x14ac:dyDescent="0.2">
      <c r="G45" t="s">
        <v>203</v>
      </c>
      <c r="O45" s="102"/>
      <c r="P45" s="103"/>
      <c r="R45" t="s">
        <v>243</v>
      </c>
    </row>
    <row r="46" spans="7:23" x14ac:dyDescent="0.2">
      <c r="G46" t="s">
        <v>223</v>
      </c>
      <c r="O46" s="102"/>
      <c r="P46" s="103"/>
      <c r="R46" t="s">
        <v>252</v>
      </c>
    </row>
    <row r="47" spans="7:23" x14ac:dyDescent="0.2">
      <c r="G47" t="s">
        <v>238</v>
      </c>
      <c r="O47" s="102"/>
      <c r="P47" s="103"/>
    </row>
    <row r="48" spans="7:23" x14ac:dyDescent="0.2">
      <c r="G48" t="s">
        <v>248</v>
      </c>
      <c r="O48" s="102"/>
      <c r="P48" s="103"/>
    </row>
    <row r="49" spans="7:16" x14ac:dyDescent="0.2">
      <c r="G49" t="s">
        <v>178</v>
      </c>
      <c r="O49" s="102"/>
      <c r="P49" s="103"/>
    </row>
    <row r="50" spans="7:16" x14ac:dyDescent="0.2">
      <c r="G50" t="s">
        <v>204</v>
      </c>
      <c r="O50" s="102"/>
      <c r="P50" s="103"/>
    </row>
    <row r="51" spans="7:16" x14ac:dyDescent="0.2">
      <c r="G51" t="s">
        <v>179</v>
      </c>
      <c r="O51" s="102"/>
      <c r="P51" s="103"/>
    </row>
    <row r="52" spans="7:16" x14ac:dyDescent="0.2">
      <c r="G52" t="s">
        <v>205</v>
      </c>
      <c r="O52" s="102"/>
      <c r="P52" s="103"/>
    </row>
    <row r="53" spans="7:16" x14ac:dyDescent="0.2">
      <c r="G53" t="s">
        <v>224</v>
      </c>
      <c r="O53" s="102"/>
      <c r="P53" s="103"/>
    </row>
    <row r="54" spans="7:16" x14ac:dyDescent="0.2">
      <c r="G54" t="s">
        <v>239</v>
      </c>
      <c r="O54" s="102"/>
      <c r="P54" s="103"/>
    </row>
    <row r="55" spans="7:16" x14ac:dyDescent="0.2">
      <c r="G55" t="s">
        <v>249</v>
      </c>
      <c r="O55" s="102"/>
      <c r="P55" s="103"/>
    </row>
    <row r="56" spans="7:16" x14ac:dyDescent="0.2">
      <c r="G56" t="s">
        <v>258</v>
      </c>
      <c r="O56" s="102"/>
      <c r="P56" s="103"/>
    </row>
    <row r="57" spans="7:16" x14ac:dyDescent="0.2">
      <c r="G57" t="s">
        <v>180</v>
      </c>
      <c r="O57" s="102"/>
      <c r="P57" s="103"/>
    </row>
    <row r="58" spans="7:16" x14ac:dyDescent="0.2">
      <c r="G58" t="s">
        <v>206</v>
      </c>
      <c r="O58" s="102"/>
      <c r="P58" s="103"/>
    </row>
    <row r="59" spans="7:16" x14ac:dyDescent="0.2">
      <c r="G59" t="s">
        <v>225</v>
      </c>
      <c r="O59" s="102"/>
      <c r="P59" s="103"/>
    </row>
    <row r="60" spans="7:16" x14ac:dyDescent="0.2">
      <c r="G60" t="s">
        <v>181</v>
      </c>
      <c r="O60" s="102"/>
      <c r="P60" s="103"/>
    </row>
    <row r="61" spans="7:16" x14ac:dyDescent="0.2">
      <c r="G61" t="s">
        <v>182</v>
      </c>
      <c r="O61" s="102"/>
      <c r="P61" s="103"/>
    </row>
    <row r="62" spans="7:16" x14ac:dyDescent="0.2">
      <c r="G62" t="s">
        <v>207</v>
      </c>
      <c r="O62" s="102"/>
      <c r="P62" s="103"/>
    </row>
    <row r="63" spans="7:16" x14ac:dyDescent="0.2">
      <c r="G63" t="s">
        <v>226</v>
      </c>
      <c r="O63" s="102"/>
      <c r="P63" s="103"/>
    </row>
    <row r="64" spans="7:16" x14ac:dyDescent="0.2">
      <c r="G64" t="s">
        <v>240</v>
      </c>
      <c r="O64" s="102"/>
      <c r="P64" s="103"/>
    </row>
    <row r="65" spans="7:16" x14ac:dyDescent="0.2">
      <c r="G65" t="s">
        <v>250</v>
      </c>
      <c r="O65" s="102"/>
      <c r="P65" s="103"/>
    </row>
    <row r="66" spans="7:16" x14ac:dyDescent="0.2">
      <c r="G66" t="s">
        <v>259</v>
      </c>
      <c r="O66" s="102"/>
      <c r="P66" s="103"/>
    </row>
    <row r="67" spans="7:16" x14ac:dyDescent="0.2">
      <c r="G67" t="s">
        <v>264</v>
      </c>
      <c r="O67" s="102"/>
      <c r="P67" s="103"/>
    </row>
    <row r="68" spans="7:16" x14ac:dyDescent="0.2">
      <c r="G68" t="s">
        <v>183</v>
      </c>
      <c r="O68" s="102"/>
      <c r="P68" s="103"/>
    </row>
    <row r="69" spans="7:16" x14ac:dyDescent="0.2">
      <c r="G69" t="s">
        <v>208</v>
      </c>
      <c r="O69" s="102"/>
      <c r="P69" s="103"/>
    </row>
    <row r="70" spans="7:16" x14ac:dyDescent="0.2">
      <c r="G70" t="s">
        <v>227</v>
      </c>
      <c r="O70" s="102"/>
      <c r="P70" s="103"/>
    </row>
    <row r="71" spans="7:16" x14ac:dyDescent="0.2">
      <c r="G71" t="s">
        <v>241</v>
      </c>
      <c r="O71" s="102"/>
      <c r="P71" s="103"/>
    </row>
    <row r="72" spans="7:16" x14ac:dyDescent="0.2">
      <c r="G72" t="s">
        <v>251</v>
      </c>
      <c r="O72" s="102"/>
      <c r="P72" s="103"/>
    </row>
    <row r="73" spans="7:16" x14ac:dyDescent="0.2">
      <c r="G73" t="s">
        <v>260</v>
      </c>
      <c r="O73" s="102"/>
      <c r="P73" s="103"/>
    </row>
    <row r="74" spans="7:16" x14ac:dyDescent="0.2">
      <c r="G74" t="s">
        <v>184</v>
      </c>
      <c r="O74" s="102"/>
      <c r="P74" s="103"/>
    </row>
    <row r="75" spans="7:16" x14ac:dyDescent="0.2">
      <c r="G75" t="s">
        <v>185</v>
      </c>
      <c r="O75" s="102"/>
      <c r="P75" s="103"/>
    </row>
    <row r="76" spans="7:16" x14ac:dyDescent="0.2">
      <c r="G76" t="s">
        <v>186</v>
      </c>
      <c r="O76" s="102"/>
      <c r="P76" s="103"/>
    </row>
    <row r="77" spans="7:16" x14ac:dyDescent="0.2">
      <c r="G77" t="s">
        <v>209</v>
      </c>
      <c r="O77" s="102"/>
      <c r="P77" s="103"/>
    </row>
    <row r="78" spans="7:16" x14ac:dyDescent="0.2">
      <c r="G78" t="s">
        <v>228</v>
      </c>
      <c r="O78" s="102"/>
      <c r="P78" s="103"/>
    </row>
    <row r="79" spans="7:16" x14ac:dyDescent="0.2">
      <c r="G79" t="s">
        <v>187</v>
      </c>
      <c r="O79" s="102"/>
      <c r="P79" s="103"/>
    </row>
    <row r="80" spans="7:16" x14ac:dyDescent="0.2">
      <c r="G80" t="s">
        <v>210</v>
      </c>
      <c r="O80" s="102"/>
      <c r="P80" s="103"/>
    </row>
    <row r="81" spans="7:16" x14ac:dyDescent="0.2">
      <c r="G81" t="s">
        <v>229</v>
      </c>
      <c r="O81" s="102"/>
      <c r="P81" s="103"/>
    </row>
    <row r="82" spans="7:16" x14ac:dyDescent="0.2">
      <c r="G82" t="s">
        <v>242</v>
      </c>
      <c r="O82" s="102"/>
      <c r="P82" s="103"/>
    </row>
    <row r="83" spans="7:16" x14ac:dyDescent="0.2">
      <c r="G83" t="s">
        <v>188</v>
      </c>
      <c r="O83" s="102"/>
      <c r="P83" s="103"/>
    </row>
    <row r="84" spans="7:16" x14ac:dyDescent="0.2">
      <c r="G84" t="s">
        <v>211</v>
      </c>
      <c r="O84" s="102"/>
      <c r="P84" s="103"/>
    </row>
    <row r="85" spans="7:16" x14ac:dyDescent="0.2">
      <c r="G85" t="s">
        <v>230</v>
      </c>
      <c r="O85" s="102"/>
      <c r="P85" s="103"/>
    </row>
    <row r="86" spans="7:16" x14ac:dyDescent="0.2">
      <c r="G86" t="s">
        <v>189</v>
      </c>
      <c r="O86" s="102"/>
      <c r="P86" s="103"/>
    </row>
    <row r="87" spans="7:16" x14ac:dyDescent="0.2">
      <c r="G87" t="s">
        <v>212</v>
      </c>
      <c r="O87" s="102"/>
      <c r="P87" s="103"/>
    </row>
    <row r="88" spans="7:16" x14ac:dyDescent="0.2">
      <c r="G88" t="s">
        <v>190</v>
      </c>
      <c r="O88" s="102"/>
      <c r="P88" s="103"/>
    </row>
  </sheetData>
  <sheetProtection algorithmName="SHA-512" hashValue="cB0HuFeVXGhP9BFmB2UpJXmhloRPWXTLOTyDiz92jVfHObGmgFqfggY+0+6emEz+o5hGTle6aae4RE/dy3WmNw==" saltValue="h8rFo532OzLTh+g4wV491A==" spinCount="100000" sheet="1" objects="1" scenarios="1"/>
  <pageMargins left="0.7" right="0.7" top="0.75" bottom="0.75" header="0.3" footer="0.3"/>
  <drawing r:id="rId1"/>
  <tableParts count="24">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0F72A75E18CB45B8E61B6C5258D4AC" ma:contentTypeVersion="16" ma:contentTypeDescription="Een nieuw document maken." ma:contentTypeScope="" ma:versionID="1be9920b5dc9633a6ea0c7a6090d608f">
  <xsd:schema xmlns:xsd="http://www.w3.org/2001/XMLSchema" xmlns:xs="http://www.w3.org/2001/XMLSchema" xmlns:p="http://schemas.microsoft.com/office/2006/metadata/properties" xmlns:ns2="54bfb1fd-5faf-46a1-b514-e6aa662e893e" xmlns:ns3="7458c179-f4b6-4dec-a6a0-24d226f0edf8" targetNamespace="http://schemas.microsoft.com/office/2006/metadata/properties" ma:root="true" ma:fieldsID="607d69666798072e46e3f164d09ef4fc" ns2:_="" ns3:_="">
    <xsd:import namespace="54bfb1fd-5faf-46a1-b514-e6aa662e893e"/>
    <xsd:import namespace="7458c179-f4b6-4dec-a6a0-24d226f0ed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fb1fd-5faf-46a1-b514-e6aa662e89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73c08b2-8118-4eb3-bd5a-69d9c90a40b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58c179-f4b6-4dec-a6a0-24d226f0edf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ba3f754-a138-4466-ac96-66d3b76ff1bd}" ma:internalName="TaxCatchAll" ma:showField="CatchAllData" ma:web="7458c179-f4b6-4dec-a6a0-24d226f0ed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bfb1fd-5faf-46a1-b514-e6aa662e893e">
      <Terms xmlns="http://schemas.microsoft.com/office/infopath/2007/PartnerControls"/>
    </lcf76f155ced4ddcb4097134ff3c332f>
    <TaxCatchAll xmlns="7458c179-f4b6-4dec-a6a0-24d226f0ed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F915B7-9CE7-43CE-83C3-330EF2E9A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fb1fd-5faf-46a1-b514-e6aa662e893e"/>
    <ds:schemaRef ds:uri="7458c179-f4b6-4dec-a6a0-24d226f0e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4DE3C-2DC2-4033-943A-0EDC3D388AC5}">
  <ds:schemaRefs>
    <ds:schemaRef ds:uri="http://schemas.microsoft.com/office/2006/metadata/properties"/>
    <ds:schemaRef ds:uri="http://schemas.microsoft.com/office/infopath/2007/PartnerControls"/>
    <ds:schemaRef ds:uri="54bfb1fd-5faf-46a1-b514-e6aa662e893e"/>
    <ds:schemaRef ds:uri="7458c179-f4b6-4dec-a6a0-24d226f0edf8"/>
  </ds:schemaRefs>
</ds:datastoreItem>
</file>

<file path=customXml/itemProps3.xml><?xml version="1.0" encoding="utf-8"?>
<ds:datastoreItem xmlns:ds="http://schemas.openxmlformats.org/officeDocument/2006/customXml" ds:itemID="{F32BD914-155E-484D-BB1F-BC3FB674D3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40</vt:i4>
      </vt:variant>
    </vt:vector>
  </HeadingPairs>
  <TitlesOfParts>
    <vt:vector size="43" baseType="lpstr">
      <vt:lpstr>Uitleg</vt:lpstr>
      <vt:lpstr>Invoer</vt:lpstr>
      <vt:lpstr>DD</vt:lpstr>
      <vt:lpstr>A_Landbouw_bosbouw_en_visserij</vt:lpstr>
      <vt:lpstr>Invoer!Afdrukbereik</vt:lpstr>
      <vt:lpstr>Uitleg!Afdrukbereik</vt:lpstr>
      <vt:lpstr>Invoer!Afdruktitels</vt:lpstr>
      <vt:lpstr>Uitleg!Afdruktitels</vt:lpstr>
      <vt:lpstr>B_Delfstoffenwinning</vt:lpstr>
      <vt:lpstr>bestand</vt:lpstr>
      <vt:lpstr>C_Industrie</vt:lpstr>
      <vt:lpstr>D_Energievoorziening</vt:lpstr>
      <vt:lpstr>E_Waterleidingbedrijven_en_afvalbeheer</vt:lpstr>
      <vt:lpstr>F_Bouwnijverheid</vt:lpstr>
      <vt:lpstr>G_Handel</vt:lpstr>
      <vt:lpstr>gecontroleerd</vt:lpstr>
      <vt:lpstr>H_Vervoer_en_opslag</vt:lpstr>
      <vt:lpstr>I_Horeca</vt:lpstr>
      <vt:lpstr>J_Informatie_en_communicatie</vt:lpstr>
      <vt:lpstr>K_Financiële_dienstverlening</vt:lpstr>
      <vt:lpstr>L_Verhuur_en_handel_van_onroerend_goed</vt:lpstr>
      <vt:lpstr>M_Specialistische_zakelijke_diensten</vt:lpstr>
      <vt:lpstr>N_Verhuur_en_overige_zakelijke_diensten</vt:lpstr>
      <vt:lpstr>O_Openbaar_bestuur_en_overheidsdiensten</vt:lpstr>
      <vt:lpstr>onderwerp</vt:lpstr>
      <vt:lpstr>opgesteld</vt:lpstr>
      <vt:lpstr>P_Onderwijs</vt:lpstr>
      <vt:lpstr>project</vt:lpstr>
      <vt:lpstr>projectcode</vt:lpstr>
      <vt:lpstr>Q_Gezondheids_en_welzijnszorg</vt:lpstr>
      <vt:lpstr>R_Cultuur_sport_en_recreatie</vt:lpstr>
      <vt:lpstr>S_Overige_dienstverlening</vt:lpstr>
      <vt:lpstr>status</vt:lpstr>
      <vt:lpstr>Symbool_Los</vt:lpstr>
      <vt:lpstr>Symbool_NietLos</vt:lpstr>
      <vt:lpstr>Symbool_NietToxisch</vt:lpstr>
      <vt:lpstr>Symbool_Toxisch</vt:lpstr>
      <vt:lpstr>Symbool_TVGoed</vt:lpstr>
      <vt:lpstr>Symbool_TVSlecht</vt:lpstr>
      <vt:lpstr>T_Huishoudens</vt:lpstr>
      <vt:lpstr>U_Extraterritoriale_organisaties</vt:lpstr>
      <vt:lpstr>versie</vt:lpstr>
      <vt:lpstr>versie_datum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van Gemert</dc:creator>
  <cp:lastModifiedBy>Diana de Graaf</cp:lastModifiedBy>
  <dcterms:created xsi:type="dcterms:W3CDTF">2022-06-21T08:00:23Z</dcterms:created>
  <dcterms:modified xsi:type="dcterms:W3CDTF">2023-12-15T11:44:22Z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0x010100380F72A75E18CB45B8E61B6C5258D4AC</vt:lpwstr>
  </property>
  <property fmtid="{D5CDD505-2E9C-101B-9397-08002B2CF9AE}" pid="3" name="MediaServiceImageTags">
    <vt:lpwstr/>
  </property>
</Properties>
</file>